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Fabrizio Scalfino\Desktop\Entrega final TIF\Grupo 01\"/>
    </mc:Choice>
  </mc:AlternateContent>
  <xr:revisionPtr revIDLastSave="0" documentId="13_ncr:1_{1029933F-736F-4E8C-829D-C6335107CADD}" xr6:coauthVersionLast="47" xr6:coauthVersionMax="47" xr10:uidLastSave="{00000000-0000-0000-0000-000000000000}"/>
  <bookViews>
    <workbookView xWindow="-120" yWindow="-120" windowWidth="20730" windowHeight="11040" firstSheet="4" activeTab="6" xr2:uid="{00000000-000D-0000-FFFF-FFFF00000000}"/>
  </bookViews>
  <sheets>
    <sheet name="6.1 Detalle de inversión de equ" sheetId="1" r:id="rId1"/>
    <sheet name="6.2 Detalle de Financiación" sheetId="2" r:id="rId2"/>
    <sheet name="6.3 Curva de estacionalidad des" sheetId="3" r:id="rId3"/>
    <sheet name="6.4.2 Estimación de ventas (Age" sheetId="4" r:id="rId4"/>
    <sheet name="6.5 Sueldos y cargas sociales" sheetId="5" r:id="rId5"/>
    <sheet name="6.6 Cashflow" sheetId="6" r:id="rId6"/>
    <sheet name="6.7 Payback, VAN y TIR" sheetId="7" r:id="rId7"/>
    <sheet name="Modelo Matriz pago a proveedore" sheetId="8" r:id="rId8"/>
  </sheets>
  <definedNames>
    <definedName name="_Fill">#REF!</definedName>
    <definedName name="Periodicidad">#REF!</definedName>
    <definedName name="Period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7" l="1"/>
  <c r="P84" i="8"/>
  <c r="N84" i="8"/>
  <c r="M84" i="8"/>
  <c r="K84" i="8"/>
  <c r="J84" i="8"/>
  <c r="H84" i="8"/>
  <c r="E84" i="8"/>
  <c r="G84" i="8" s="1"/>
  <c r="Q84" i="8" s="1"/>
  <c r="D84" i="8"/>
  <c r="B84" i="8"/>
  <c r="P83" i="8"/>
  <c r="N83" i="8"/>
  <c r="K83" i="8"/>
  <c r="M83" i="8" s="1"/>
  <c r="J83" i="8"/>
  <c r="H83" i="8"/>
  <c r="E83" i="8"/>
  <c r="G83" i="8" s="1"/>
  <c r="Q83" i="8" s="1"/>
  <c r="D83" i="8"/>
  <c r="B83" i="8"/>
  <c r="N82" i="8"/>
  <c r="P82" i="8" s="1"/>
  <c r="K82" i="8"/>
  <c r="M82" i="8" s="1"/>
  <c r="J82" i="8"/>
  <c r="H82" i="8"/>
  <c r="E82" i="8"/>
  <c r="G82" i="8" s="1"/>
  <c r="B82" i="8"/>
  <c r="D82" i="8" s="1"/>
  <c r="P81" i="8"/>
  <c r="N81" i="8"/>
  <c r="K81" i="8"/>
  <c r="M81" i="8" s="1"/>
  <c r="H81" i="8"/>
  <c r="J81" i="8" s="1"/>
  <c r="G81" i="8"/>
  <c r="E81" i="8"/>
  <c r="D81" i="8"/>
  <c r="B81" i="8"/>
  <c r="N80" i="8"/>
  <c r="P80" i="8" s="1"/>
  <c r="K80" i="8"/>
  <c r="M80" i="8" s="1"/>
  <c r="H80" i="8"/>
  <c r="J80" i="8" s="1"/>
  <c r="G80" i="8"/>
  <c r="E80" i="8"/>
  <c r="B80" i="8"/>
  <c r="D80" i="8" s="1"/>
  <c r="P79" i="8"/>
  <c r="N79" i="8"/>
  <c r="M79" i="8"/>
  <c r="K79" i="8"/>
  <c r="J79" i="8"/>
  <c r="H79" i="8"/>
  <c r="E79" i="8"/>
  <c r="G79" i="8" s="1"/>
  <c r="D79" i="8"/>
  <c r="Q79" i="8" s="1"/>
  <c r="B79" i="8"/>
  <c r="P78" i="8"/>
  <c r="N78" i="8"/>
  <c r="K78" i="8"/>
  <c r="M78" i="8" s="1"/>
  <c r="H78" i="8"/>
  <c r="J78" i="8" s="1"/>
  <c r="E78" i="8"/>
  <c r="G78" i="8" s="1"/>
  <c r="Q78" i="8" s="1"/>
  <c r="D78" i="8"/>
  <c r="B78" i="8"/>
  <c r="N77" i="8"/>
  <c r="P77" i="8" s="1"/>
  <c r="M77" i="8"/>
  <c r="K77" i="8"/>
  <c r="J77" i="8"/>
  <c r="H77" i="8"/>
  <c r="G77" i="8"/>
  <c r="E77" i="8"/>
  <c r="B77" i="8"/>
  <c r="D77" i="8" s="1"/>
  <c r="Q77" i="8" s="1"/>
  <c r="N76" i="8"/>
  <c r="P76" i="8" s="1"/>
  <c r="M76" i="8"/>
  <c r="K76" i="8"/>
  <c r="H76" i="8"/>
  <c r="J76" i="8" s="1"/>
  <c r="E76" i="8"/>
  <c r="G76" i="8" s="1"/>
  <c r="B76" i="8"/>
  <c r="D76" i="8" s="1"/>
  <c r="Q76" i="8" s="1"/>
  <c r="P75" i="8"/>
  <c r="N75" i="8"/>
  <c r="K75" i="8"/>
  <c r="M75" i="8" s="1"/>
  <c r="J75" i="8"/>
  <c r="H75" i="8"/>
  <c r="G75" i="8"/>
  <c r="Q75" i="8" s="1"/>
  <c r="E75" i="8"/>
  <c r="D75" i="8"/>
  <c r="B75" i="8"/>
  <c r="N74" i="8"/>
  <c r="P74" i="8" s="1"/>
  <c r="K74" i="8"/>
  <c r="M74" i="8" s="1"/>
  <c r="J74" i="8"/>
  <c r="H74" i="8"/>
  <c r="G74" i="8"/>
  <c r="E74" i="8"/>
  <c r="B74" i="8"/>
  <c r="D74" i="8" s="1"/>
  <c r="Q74" i="8" s="1"/>
  <c r="P73" i="8"/>
  <c r="N73" i="8"/>
  <c r="M73" i="8"/>
  <c r="K73" i="8"/>
  <c r="H73" i="8"/>
  <c r="J73" i="8" s="1"/>
  <c r="G73" i="8"/>
  <c r="E73" i="8"/>
  <c r="D73" i="8"/>
  <c r="B73" i="8"/>
  <c r="P68" i="8"/>
  <c r="N68" i="8"/>
  <c r="K68" i="8"/>
  <c r="M68" i="8" s="1"/>
  <c r="H68" i="8"/>
  <c r="J68" i="8" s="1"/>
  <c r="G68" i="8"/>
  <c r="E68" i="8"/>
  <c r="D68" i="8"/>
  <c r="B68" i="8"/>
  <c r="P67" i="8"/>
  <c r="N67" i="8"/>
  <c r="M67" i="8"/>
  <c r="K67" i="8"/>
  <c r="J67" i="8"/>
  <c r="H67" i="8"/>
  <c r="E67" i="8"/>
  <c r="G67" i="8" s="1"/>
  <c r="D67" i="8"/>
  <c r="B67" i="8"/>
  <c r="P66" i="8"/>
  <c r="N66" i="8"/>
  <c r="M66" i="8"/>
  <c r="K66" i="8"/>
  <c r="H66" i="8"/>
  <c r="J66" i="8" s="1"/>
  <c r="E66" i="8"/>
  <c r="G66" i="8" s="1"/>
  <c r="Q66" i="8" s="1"/>
  <c r="D66" i="8"/>
  <c r="B66" i="8"/>
  <c r="N65" i="8"/>
  <c r="P65" i="8" s="1"/>
  <c r="M65" i="8"/>
  <c r="K65" i="8"/>
  <c r="J65" i="8"/>
  <c r="H65" i="8"/>
  <c r="G65" i="8"/>
  <c r="E65" i="8"/>
  <c r="B65" i="8"/>
  <c r="D65" i="8" s="1"/>
  <c r="Q65" i="8" s="1"/>
  <c r="N64" i="8"/>
  <c r="P64" i="8" s="1"/>
  <c r="M64" i="8"/>
  <c r="K64" i="8"/>
  <c r="J64" i="8"/>
  <c r="H64" i="8"/>
  <c r="E64" i="8"/>
  <c r="G64" i="8" s="1"/>
  <c r="B64" i="8"/>
  <c r="D64" i="8" s="1"/>
  <c r="P63" i="8"/>
  <c r="N63" i="8"/>
  <c r="K63" i="8"/>
  <c r="M63" i="8" s="1"/>
  <c r="J63" i="8"/>
  <c r="H63" i="8"/>
  <c r="G63" i="8"/>
  <c r="Q63" i="8" s="1"/>
  <c r="E63" i="8"/>
  <c r="D63" i="8"/>
  <c r="B63" i="8"/>
  <c r="N62" i="8"/>
  <c r="P62" i="8" s="1"/>
  <c r="K62" i="8"/>
  <c r="M62" i="8" s="1"/>
  <c r="J62" i="8"/>
  <c r="H62" i="8"/>
  <c r="E62" i="8"/>
  <c r="G62" i="8" s="1"/>
  <c r="B62" i="8"/>
  <c r="D62" i="8" s="1"/>
  <c r="Q62" i="8" s="1"/>
  <c r="P61" i="8"/>
  <c r="N61" i="8"/>
  <c r="M61" i="8"/>
  <c r="K61" i="8"/>
  <c r="H61" i="8"/>
  <c r="J61" i="8" s="1"/>
  <c r="G61" i="8"/>
  <c r="E61" i="8"/>
  <c r="D61" i="8"/>
  <c r="B61" i="8"/>
  <c r="P60" i="8"/>
  <c r="N60" i="8"/>
  <c r="K60" i="8"/>
  <c r="M60" i="8" s="1"/>
  <c r="H60" i="8"/>
  <c r="J60" i="8" s="1"/>
  <c r="G60" i="8"/>
  <c r="E60" i="8"/>
  <c r="D60" i="8"/>
  <c r="B60" i="8"/>
  <c r="P59" i="8"/>
  <c r="N59" i="8"/>
  <c r="M59" i="8"/>
  <c r="K59" i="8"/>
  <c r="J59" i="8"/>
  <c r="H59" i="8"/>
  <c r="E59" i="8"/>
  <c r="G59" i="8" s="1"/>
  <c r="D59" i="8"/>
  <c r="B59" i="8"/>
  <c r="P58" i="8"/>
  <c r="N58" i="8"/>
  <c r="K58" i="8"/>
  <c r="M58" i="8" s="1"/>
  <c r="H58" i="8"/>
  <c r="J58" i="8" s="1"/>
  <c r="E58" i="8"/>
  <c r="G58" i="8" s="1"/>
  <c r="D58" i="8"/>
  <c r="B58" i="8"/>
  <c r="N57" i="8"/>
  <c r="P57" i="8" s="1"/>
  <c r="M57" i="8"/>
  <c r="K57" i="8"/>
  <c r="J57" i="8"/>
  <c r="H57" i="8"/>
  <c r="G57" i="8"/>
  <c r="E57" i="8"/>
  <c r="B57" i="8"/>
  <c r="D57" i="8" s="1"/>
  <c r="N52" i="8"/>
  <c r="P52" i="8" s="1"/>
  <c r="M52" i="8"/>
  <c r="K52" i="8"/>
  <c r="H52" i="8"/>
  <c r="J52" i="8" s="1"/>
  <c r="E52" i="8"/>
  <c r="G52" i="8" s="1"/>
  <c r="B52" i="8"/>
  <c r="D52" i="8" s="1"/>
  <c r="N51" i="8"/>
  <c r="P51" i="8" s="1"/>
  <c r="K51" i="8"/>
  <c r="M51" i="8" s="1"/>
  <c r="J51" i="8"/>
  <c r="H51" i="8"/>
  <c r="G51" i="8"/>
  <c r="E51" i="8"/>
  <c r="B51" i="8"/>
  <c r="D51" i="8" s="1"/>
  <c r="N50" i="8"/>
  <c r="P50" i="8" s="1"/>
  <c r="K50" i="8"/>
  <c r="M50" i="8" s="1"/>
  <c r="J50" i="8"/>
  <c r="H50" i="8"/>
  <c r="E50" i="8"/>
  <c r="G50" i="8" s="1"/>
  <c r="B50" i="8"/>
  <c r="D50" i="8" s="1"/>
  <c r="P49" i="8"/>
  <c r="N49" i="8"/>
  <c r="M49" i="8"/>
  <c r="K49" i="8"/>
  <c r="J49" i="8"/>
  <c r="H49" i="8"/>
  <c r="G49" i="8"/>
  <c r="E49" i="8"/>
  <c r="D49" i="8"/>
  <c r="Q49" i="8" s="1"/>
  <c r="B49" i="8"/>
  <c r="N48" i="8"/>
  <c r="P48" i="8" s="1"/>
  <c r="K48" i="8"/>
  <c r="M48" i="8" s="1"/>
  <c r="H48" i="8"/>
  <c r="J48" i="8" s="1"/>
  <c r="G48" i="8"/>
  <c r="E48" i="8"/>
  <c r="B48" i="8"/>
  <c r="D48" i="8" s="1"/>
  <c r="P47" i="8"/>
  <c r="N47" i="8"/>
  <c r="M47" i="8"/>
  <c r="K47" i="8"/>
  <c r="J47" i="8"/>
  <c r="H47" i="8"/>
  <c r="G47" i="8"/>
  <c r="E47" i="8"/>
  <c r="D47" i="8"/>
  <c r="Q47" i="8" s="1"/>
  <c r="B47" i="8"/>
  <c r="P46" i="8"/>
  <c r="N46" i="8"/>
  <c r="K46" i="8"/>
  <c r="M46" i="8" s="1"/>
  <c r="H46" i="8"/>
  <c r="J46" i="8" s="1"/>
  <c r="E46" i="8"/>
  <c r="G46" i="8" s="1"/>
  <c r="D46" i="8"/>
  <c r="B46" i="8"/>
  <c r="P45" i="8"/>
  <c r="N45" i="8"/>
  <c r="M45" i="8"/>
  <c r="K45" i="8"/>
  <c r="J45" i="8"/>
  <c r="H45" i="8"/>
  <c r="G45" i="8"/>
  <c r="E45" i="8"/>
  <c r="D45" i="8"/>
  <c r="Q45" i="8" s="1"/>
  <c r="B45" i="8"/>
  <c r="N44" i="8"/>
  <c r="P44" i="8" s="1"/>
  <c r="K44" i="8"/>
  <c r="M44" i="8" s="1"/>
  <c r="H44" i="8"/>
  <c r="J44" i="8" s="1"/>
  <c r="E44" i="8"/>
  <c r="G44" i="8" s="1"/>
  <c r="B44" i="8"/>
  <c r="D44" i="8" s="1"/>
  <c r="P43" i="8"/>
  <c r="N43" i="8"/>
  <c r="M43" i="8"/>
  <c r="K43" i="8"/>
  <c r="J43" i="8"/>
  <c r="H43" i="8"/>
  <c r="G43" i="8"/>
  <c r="E43" i="8"/>
  <c r="D43" i="8"/>
  <c r="Q43" i="8" s="1"/>
  <c r="B43" i="8"/>
  <c r="N42" i="8"/>
  <c r="P42" i="8" s="1"/>
  <c r="K42" i="8"/>
  <c r="M42" i="8" s="1"/>
  <c r="H42" i="8"/>
  <c r="J42" i="8" s="1"/>
  <c r="E42" i="8"/>
  <c r="G42" i="8" s="1"/>
  <c r="B42" i="8"/>
  <c r="D42" i="8" s="1"/>
  <c r="P41" i="8"/>
  <c r="N41" i="8"/>
  <c r="M41" i="8"/>
  <c r="K41" i="8"/>
  <c r="J41" i="8"/>
  <c r="H41" i="8"/>
  <c r="G41" i="8"/>
  <c r="E41" i="8"/>
  <c r="D41" i="8"/>
  <c r="Q41" i="8" s="1"/>
  <c r="B41" i="8"/>
  <c r="N35" i="8"/>
  <c r="P35" i="8" s="1"/>
  <c r="K35" i="8"/>
  <c r="M35" i="8" s="1"/>
  <c r="H35" i="8"/>
  <c r="J35" i="8" s="1"/>
  <c r="E35" i="8"/>
  <c r="G35" i="8" s="1"/>
  <c r="B35" i="8"/>
  <c r="D35" i="8" s="1"/>
  <c r="P34" i="8"/>
  <c r="N34" i="8"/>
  <c r="M34" i="8"/>
  <c r="K34" i="8"/>
  <c r="J34" i="8"/>
  <c r="H34" i="8"/>
  <c r="G34" i="8"/>
  <c r="E34" i="8"/>
  <c r="D34" i="8"/>
  <c r="Q34" i="8" s="1"/>
  <c r="B34" i="8"/>
  <c r="N33" i="8"/>
  <c r="P33" i="8" s="1"/>
  <c r="K33" i="8"/>
  <c r="M33" i="8" s="1"/>
  <c r="H33" i="8"/>
  <c r="J33" i="8" s="1"/>
  <c r="E33" i="8"/>
  <c r="G33" i="8" s="1"/>
  <c r="B33" i="8"/>
  <c r="D33" i="8" s="1"/>
  <c r="P32" i="8"/>
  <c r="N32" i="8"/>
  <c r="M32" i="8"/>
  <c r="K32" i="8"/>
  <c r="J32" i="8"/>
  <c r="H32" i="8"/>
  <c r="G32" i="8"/>
  <c r="E32" i="8"/>
  <c r="D32" i="8"/>
  <c r="Q32" i="8" s="1"/>
  <c r="B32" i="8"/>
  <c r="N31" i="8"/>
  <c r="P31" i="8" s="1"/>
  <c r="K31" i="8"/>
  <c r="M31" i="8" s="1"/>
  <c r="H31" i="8"/>
  <c r="J31" i="8" s="1"/>
  <c r="E31" i="8"/>
  <c r="D31" i="8"/>
  <c r="B31" i="8"/>
  <c r="N30" i="8"/>
  <c r="P30" i="8" s="1"/>
  <c r="K30" i="8"/>
  <c r="M30" i="8" s="1"/>
  <c r="H30" i="8"/>
  <c r="J30" i="8" s="1"/>
  <c r="E30" i="8"/>
  <c r="G30" i="8" s="1"/>
  <c r="B30" i="8"/>
  <c r="D30" i="8" s="1"/>
  <c r="N29" i="8"/>
  <c r="P29" i="8" s="1"/>
  <c r="K29" i="8"/>
  <c r="M29" i="8" s="1"/>
  <c r="H29" i="8"/>
  <c r="J29" i="8" s="1"/>
  <c r="E29" i="8"/>
  <c r="G29" i="8" s="1"/>
  <c r="B29" i="8"/>
  <c r="D29" i="8" s="1"/>
  <c r="P28" i="8"/>
  <c r="N28" i="8"/>
  <c r="M28" i="8"/>
  <c r="K28" i="8"/>
  <c r="J28" i="8"/>
  <c r="H28" i="8"/>
  <c r="G28" i="8"/>
  <c r="E28" i="8"/>
  <c r="D28" i="8"/>
  <c r="Q28" i="8" s="1"/>
  <c r="B28" i="8"/>
  <c r="N27" i="8"/>
  <c r="P27" i="8" s="1"/>
  <c r="K27" i="8"/>
  <c r="M27" i="8" s="1"/>
  <c r="H27" i="8"/>
  <c r="J27" i="8" s="1"/>
  <c r="E27" i="8"/>
  <c r="G27" i="8" s="1"/>
  <c r="B27" i="8"/>
  <c r="D27" i="8" s="1"/>
  <c r="N26" i="8"/>
  <c r="P26" i="8" s="1"/>
  <c r="M26" i="8"/>
  <c r="K26" i="8"/>
  <c r="J26" i="8"/>
  <c r="H26" i="8"/>
  <c r="G26" i="8"/>
  <c r="E26" i="8"/>
  <c r="B26" i="8"/>
  <c r="D26" i="8" s="1"/>
  <c r="Q26" i="8" s="1"/>
  <c r="N25" i="8"/>
  <c r="P25" i="8" s="1"/>
  <c r="K25" i="8"/>
  <c r="M25" i="8" s="1"/>
  <c r="H25" i="8"/>
  <c r="J25" i="8" s="1"/>
  <c r="E25" i="8"/>
  <c r="G25" i="8" s="1"/>
  <c r="B25" i="8"/>
  <c r="D25" i="8" s="1"/>
  <c r="P24" i="8"/>
  <c r="N24" i="8"/>
  <c r="K24" i="8"/>
  <c r="M24" i="8" s="1"/>
  <c r="J24" i="8"/>
  <c r="H24" i="8"/>
  <c r="G24" i="8"/>
  <c r="E24" i="8"/>
  <c r="D24" i="8"/>
  <c r="Q24" i="8" s="1"/>
  <c r="B24" i="8"/>
  <c r="P18" i="8"/>
  <c r="M18" i="8"/>
  <c r="J18" i="8"/>
  <c r="G18" i="8"/>
  <c r="D18" i="8"/>
  <c r="Q18" i="8" s="1"/>
  <c r="P17" i="8"/>
  <c r="M17" i="8"/>
  <c r="J17" i="8"/>
  <c r="G17" i="8"/>
  <c r="D17" i="8"/>
  <c r="Q17" i="8" s="1"/>
  <c r="P16" i="8"/>
  <c r="M16" i="8"/>
  <c r="J16" i="8"/>
  <c r="G16" i="8"/>
  <c r="D16" i="8"/>
  <c r="Q16" i="8" s="1"/>
  <c r="Q15" i="8"/>
  <c r="P15" i="8"/>
  <c r="M15" i="8"/>
  <c r="J15" i="8"/>
  <c r="G15" i="8"/>
  <c r="D15" i="8"/>
  <c r="P14" i="8"/>
  <c r="M14" i="8"/>
  <c r="J14" i="8"/>
  <c r="G14" i="8"/>
  <c r="D14" i="8"/>
  <c r="Q14" i="8" s="1"/>
  <c r="P13" i="8"/>
  <c r="M13" i="8"/>
  <c r="J13" i="8"/>
  <c r="G13" i="8"/>
  <c r="Q13" i="8" s="1"/>
  <c r="D13" i="8"/>
  <c r="P12" i="8"/>
  <c r="M12" i="8"/>
  <c r="J12" i="8"/>
  <c r="G12" i="8"/>
  <c r="D12" i="8"/>
  <c r="Q12" i="8" s="1"/>
  <c r="Q11" i="8"/>
  <c r="P11" i="8"/>
  <c r="M11" i="8"/>
  <c r="J11" i="8"/>
  <c r="G11" i="8"/>
  <c r="D11" i="8"/>
  <c r="P10" i="8"/>
  <c r="M10" i="8"/>
  <c r="J10" i="8"/>
  <c r="G10" i="8"/>
  <c r="D10" i="8"/>
  <c r="Q10" i="8" s="1"/>
  <c r="P9" i="8"/>
  <c r="M9" i="8"/>
  <c r="J9" i="8"/>
  <c r="G9" i="8"/>
  <c r="D9" i="8"/>
  <c r="Q9" i="8" s="1"/>
  <c r="P8" i="8"/>
  <c r="M8" i="8"/>
  <c r="J8" i="8"/>
  <c r="G8" i="8"/>
  <c r="D8" i="8"/>
  <c r="Q8" i="8" s="1"/>
  <c r="Q7" i="8"/>
  <c r="P7" i="8"/>
  <c r="M7" i="8"/>
  <c r="J7" i="8"/>
  <c r="G7" i="8"/>
  <c r="D7" i="8"/>
  <c r="B10" i="7"/>
  <c r="AM35" i="6"/>
  <c r="Z35" i="6"/>
  <c r="Q35" i="6"/>
  <c r="I35" i="6"/>
  <c r="BQ33" i="6"/>
  <c r="BI33" i="6"/>
  <c r="BB33" i="6"/>
  <c r="AT33" i="6"/>
  <c r="AR33" i="6"/>
  <c r="AK33" i="6"/>
  <c r="U33" i="6"/>
  <c r="T33" i="6"/>
  <c r="R33" i="6"/>
  <c r="K33" i="6"/>
  <c r="I33" i="6"/>
  <c r="B33" i="6"/>
  <c r="BP32" i="6"/>
  <c r="BJ32" i="6"/>
  <c r="BH32" i="6"/>
  <c r="BA32" i="6"/>
  <c r="AY32" i="6"/>
  <c r="AS32" i="6"/>
  <c r="AJ32" i="6"/>
  <c r="AH32" i="6"/>
  <c r="AA32" i="6"/>
  <c r="Y32" i="6"/>
  <c r="S32" i="6"/>
  <c r="Q32" i="6"/>
  <c r="J32" i="6"/>
  <c r="H32" i="6"/>
  <c r="B32" i="6"/>
  <c r="BR31" i="6"/>
  <c r="BD31" i="6"/>
  <c r="AP31" i="6"/>
  <c r="AB31" i="6"/>
  <c r="N31" i="6"/>
  <c r="BR30" i="6"/>
  <c r="BD30" i="6"/>
  <c r="AP30" i="6"/>
  <c r="AB30" i="6"/>
  <c r="N30" i="6"/>
  <c r="BR29" i="6"/>
  <c r="BD29" i="6"/>
  <c r="AP29" i="6"/>
  <c r="AB29" i="6"/>
  <c r="N29" i="6"/>
  <c r="BR28" i="6"/>
  <c r="BD28" i="6"/>
  <c r="AP28" i="6"/>
  <c r="AB28" i="6"/>
  <c r="N28" i="6"/>
  <c r="BR27" i="6"/>
  <c r="BD27" i="6"/>
  <c r="AP27" i="6"/>
  <c r="AB27" i="6"/>
  <c r="N27" i="6"/>
  <c r="BR26" i="6"/>
  <c r="BD26" i="6"/>
  <c r="AP26" i="6"/>
  <c r="AB26" i="6"/>
  <c r="N26" i="6"/>
  <c r="BR25" i="6"/>
  <c r="BD25" i="6"/>
  <c r="AP25" i="6"/>
  <c r="AB25" i="6"/>
  <c r="N25" i="6"/>
  <c r="BR24" i="6"/>
  <c r="BD24" i="6"/>
  <c r="AP24" i="6"/>
  <c r="AB24" i="6"/>
  <c r="N24" i="6"/>
  <c r="BR23" i="6"/>
  <c r="BD23" i="6"/>
  <c r="AP23" i="6"/>
  <c r="AB23" i="6"/>
  <c r="N23" i="6"/>
  <c r="BR22" i="6"/>
  <c r="BD22" i="6"/>
  <c r="AP22" i="6"/>
  <c r="AB22" i="6"/>
  <c r="N22" i="6"/>
  <c r="BR21" i="6"/>
  <c r="BD21" i="6"/>
  <c r="AP21" i="6"/>
  <c r="AB21" i="6"/>
  <c r="N21" i="6"/>
  <c r="BR20" i="6"/>
  <c r="BD20" i="6"/>
  <c r="AP20" i="6"/>
  <c r="AB20" i="6"/>
  <c r="N20" i="6"/>
  <c r="BR19" i="6"/>
  <c r="BD19" i="6"/>
  <c r="AP19" i="6"/>
  <c r="AB19" i="6"/>
  <c r="N19" i="6"/>
  <c r="BR18" i="6"/>
  <c r="BD18" i="6"/>
  <c r="AP18" i="6"/>
  <c r="AB18" i="6"/>
  <c r="N18" i="6"/>
  <c r="BR17" i="6"/>
  <c r="BD17" i="6"/>
  <c r="AP17" i="6"/>
  <c r="AB17" i="6"/>
  <c r="N17" i="6"/>
  <c r="BQ16" i="6"/>
  <c r="BP16" i="6"/>
  <c r="BO16" i="6"/>
  <c r="BN16" i="6"/>
  <c r="BM16" i="6"/>
  <c r="BL16" i="6"/>
  <c r="BK16" i="6"/>
  <c r="BJ16" i="6"/>
  <c r="BI16" i="6"/>
  <c r="BH16" i="6"/>
  <c r="BG16" i="6"/>
  <c r="BF16" i="6"/>
  <c r="BR16" i="6" s="1"/>
  <c r="BC16" i="6"/>
  <c r="BB16" i="6"/>
  <c r="BA16" i="6"/>
  <c r="AZ16" i="6"/>
  <c r="AY16" i="6"/>
  <c r="AX16" i="6"/>
  <c r="AW16" i="6"/>
  <c r="AV16" i="6"/>
  <c r="AU16" i="6"/>
  <c r="AT16" i="6"/>
  <c r="BD16" i="6" s="1"/>
  <c r="AS16" i="6"/>
  <c r="AR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P16" i="6" s="1"/>
  <c r="AA16" i="6"/>
  <c r="Z16" i="6"/>
  <c r="Y16" i="6"/>
  <c r="X16" i="6"/>
  <c r="W16" i="6"/>
  <c r="V16" i="6"/>
  <c r="U16" i="6"/>
  <c r="T16" i="6"/>
  <c r="AB16" i="6" s="1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BR15" i="6"/>
  <c r="BD15" i="6"/>
  <c r="AP15" i="6"/>
  <c r="AB15" i="6"/>
  <c r="N15" i="6"/>
  <c r="BQ14" i="6"/>
  <c r="BL14" i="6"/>
  <c r="BK14" i="6"/>
  <c r="BJ14" i="6"/>
  <c r="BJ34" i="6" s="1"/>
  <c r="BI14" i="6"/>
  <c r="BC14" i="6"/>
  <c r="BB14" i="6"/>
  <c r="BA14" i="6"/>
  <c r="AZ14" i="6"/>
  <c r="AU14" i="6"/>
  <c r="AT14" i="6"/>
  <c r="AS14" i="6"/>
  <c r="AR14" i="6"/>
  <c r="AL14" i="6"/>
  <c r="AK14" i="6"/>
  <c r="AJ14" i="6"/>
  <c r="AI14" i="6"/>
  <c r="AD14" i="6"/>
  <c r="AA14" i="6"/>
  <c r="Z14" i="6"/>
  <c r="U14" i="6"/>
  <c r="T14" i="6"/>
  <c r="S14" i="6"/>
  <c r="R14" i="6"/>
  <c r="L14" i="6"/>
  <c r="K14" i="6"/>
  <c r="J14" i="6"/>
  <c r="I14" i="6"/>
  <c r="D14" i="6"/>
  <c r="C14" i="6"/>
  <c r="B14" i="6"/>
  <c r="B34" i="6" s="1"/>
  <c r="BR13" i="6"/>
  <c r="BD13" i="6"/>
  <c r="AP13" i="6"/>
  <c r="AB13" i="6"/>
  <c r="BR12" i="6"/>
  <c r="BD12" i="6"/>
  <c r="AP12" i="6"/>
  <c r="AB12" i="6"/>
  <c r="BR11" i="6"/>
  <c r="BD11" i="6"/>
  <c r="AP11" i="6"/>
  <c r="AB11" i="6"/>
  <c r="BQ9" i="6"/>
  <c r="BP9" i="6"/>
  <c r="BO9" i="6"/>
  <c r="BN9" i="6"/>
  <c r="BN32" i="6" s="1"/>
  <c r="BM9" i="6"/>
  <c r="BM33" i="6" s="1"/>
  <c r="BL9" i="6"/>
  <c r="BL32" i="6" s="1"/>
  <c r="BK9" i="6"/>
  <c r="BK33" i="6" s="1"/>
  <c r="BJ9" i="6"/>
  <c r="BJ33" i="6" s="1"/>
  <c r="BI9" i="6"/>
  <c r="BH9" i="6"/>
  <c r="BG9" i="6"/>
  <c r="BF9" i="6"/>
  <c r="BF32" i="6" s="1"/>
  <c r="BC9" i="6"/>
  <c r="BC32" i="6" s="1"/>
  <c r="BB9" i="6"/>
  <c r="BB32" i="6" s="1"/>
  <c r="BA9" i="6"/>
  <c r="AZ9" i="6"/>
  <c r="AY9" i="6"/>
  <c r="AX9" i="6"/>
  <c r="AX35" i="6" s="1"/>
  <c r="AW9" i="6"/>
  <c r="AW32" i="6" s="1"/>
  <c r="AV9" i="6"/>
  <c r="AV32" i="6" s="1"/>
  <c r="AU9" i="6"/>
  <c r="AU32" i="6" s="1"/>
  <c r="AT9" i="6"/>
  <c r="AT32" i="6" s="1"/>
  <c r="AS9" i="6"/>
  <c r="AR9" i="6"/>
  <c r="AO9" i="6"/>
  <c r="AN9" i="6"/>
  <c r="AN32" i="6" s="1"/>
  <c r="AM9" i="6"/>
  <c r="AM33" i="6" s="1"/>
  <c r="AL9" i="6"/>
  <c r="AL32" i="6" s="1"/>
  <c r="AK9" i="6"/>
  <c r="AK32" i="6" s="1"/>
  <c r="AJ9" i="6"/>
  <c r="AJ33" i="6" s="1"/>
  <c r="AI9" i="6"/>
  <c r="AI33" i="6" s="1"/>
  <c r="AH9" i="6"/>
  <c r="AG9" i="6"/>
  <c r="AF9" i="6"/>
  <c r="AF32" i="6" s="1"/>
  <c r="AE9" i="6"/>
  <c r="AE32" i="6" s="1"/>
  <c r="AD9" i="6"/>
  <c r="AD32" i="6" s="1"/>
  <c r="AA9" i="6"/>
  <c r="Z9" i="6"/>
  <c r="Y9" i="6"/>
  <c r="X9" i="6"/>
  <c r="W9" i="6"/>
  <c r="W32" i="6" s="1"/>
  <c r="V9" i="6"/>
  <c r="V32" i="6" s="1"/>
  <c r="U9" i="6"/>
  <c r="U32" i="6" s="1"/>
  <c r="T9" i="6"/>
  <c r="T32" i="6" s="1"/>
  <c r="S9" i="6"/>
  <c r="R9" i="6"/>
  <c r="R35" i="6" s="1"/>
  <c r="Q9" i="6"/>
  <c r="P9" i="6"/>
  <c r="M9" i="6"/>
  <c r="M32" i="6" s="1"/>
  <c r="L9" i="6"/>
  <c r="L32" i="6" s="1"/>
  <c r="K9" i="6"/>
  <c r="K32" i="6" s="1"/>
  <c r="J9" i="6"/>
  <c r="I9" i="6"/>
  <c r="H9" i="6"/>
  <c r="G9" i="6"/>
  <c r="G35" i="6" s="1"/>
  <c r="F9" i="6"/>
  <c r="F33" i="6" s="1"/>
  <c r="E9" i="6"/>
  <c r="E33" i="6" s="1"/>
  <c r="D9" i="6"/>
  <c r="D33" i="6" s="1"/>
  <c r="C9" i="6"/>
  <c r="C33" i="6" s="1"/>
  <c r="B9" i="6"/>
  <c r="BR8" i="6"/>
  <c r="BD8" i="6"/>
  <c r="AP8" i="6"/>
  <c r="AB8" i="6"/>
  <c r="N8" i="6"/>
  <c r="N9" i="6" s="1"/>
  <c r="BR7" i="6"/>
  <c r="BD7" i="6"/>
  <c r="AP7" i="6"/>
  <c r="AB7" i="6"/>
  <c r="N7" i="6"/>
  <c r="BR6" i="6"/>
  <c r="BD6" i="6"/>
  <c r="AP6" i="6"/>
  <c r="AB6" i="6"/>
  <c r="N6" i="6"/>
  <c r="BR5" i="6"/>
  <c r="BD5" i="6"/>
  <c r="AP5" i="6"/>
  <c r="AB5" i="6"/>
  <c r="N5" i="6"/>
  <c r="BR4" i="6"/>
  <c r="BD4" i="6"/>
  <c r="AP4" i="6"/>
  <c r="AB4" i="6"/>
  <c r="N4" i="6"/>
  <c r="C9" i="5"/>
  <c r="B11" i="6" s="1"/>
  <c r="V113" i="4"/>
  <c r="R113" i="4"/>
  <c r="W113" i="4" s="1"/>
  <c r="N113" i="4"/>
  <c r="J113" i="4"/>
  <c r="F113" i="4"/>
  <c r="V112" i="4"/>
  <c r="R112" i="4"/>
  <c r="N112" i="4"/>
  <c r="J112" i="4"/>
  <c r="F112" i="4"/>
  <c r="W112" i="4" s="1"/>
  <c r="V111" i="4"/>
  <c r="R111" i="4"/>
  <c r="N111" i="4"/>
  <c r="J111" i="4"/>
  <c r="F111" i="4"/>
  <c r="W111" i="4" s="1"/>
  <c r="V110" i="4"/>
  <c r="R110" i="4"/>
  <c r="N110" i="4"/>
  <c r="J110" i="4"/>
  <c r="F110" i="4"/>
  <c r="W110" i="4" s="1"/>
  <c r="V109" i="4"/>
  <c r="R109" i="4"/>
  <c r="W109" i="4" s="1"/>
  <c r="N109" i="4"/>
  <c r="J109" i="4"/>
  <c r="F109" i="4"/>
  <c r="V108" i="4"/>
  <c r="R108" i="4"/>
  <c r="N108" i="4"/>
  <c r="J108" i="4"/>
  <c r="F108" i="4"/>
  <c r="W108" i="4" s="1"/>
  <c r="V107" i="4"/>
  <c r="R107" i="4"/>
  <c r="N107" i="4"/>
  <c r="J107" i="4"/>
  <c r="F107" i="4"/>
  <c r="W107" i="4" s="1"/>
  <c r="V106" i="4"/>
  <c r="R106" i="4"/>
  <c r="N106" i="4"/>
  <c r="J106" i="4"/>
  <c r="F106" i="4"/>
  <c r="W106" i="4" s="1"/>
  <c r="V105" i="4"/>
  <c r="R105" i="4"/>
  <c r="W105" i="4" s="1"/>
  <c r="N105" i="4"/>
  <c r="J105" i="4"/>
  <c r="F105" i="4"/>
  <c r="V104" i="4"/>
  <c r="R104" i="4"/>
  <c r="N104" i="4"/>
  <c r="J104" i="4"/>
  <c r="F104" i="4"/>
  <c r="W104" i="4" s="1"/>
  <c r="V103" i="4"/>
  <c r="R103" i="4"/>
  <c r="N103" i="4"/>
  <c r="J103" i="4"/>
  <c r="F103" i="4"/>
  <c r="W103" i="4" s="1"/>
  <c r="V102" i="4"/>
  <c r="R102" i="4"/>
  <c r="N102" i="4"/>
  <c r="J102" i="4"/>
  <c r="F102" i="4"/>
  <c r="W102" i="4" s="1"/>
  <c r="V89" i="4"/>
  <c r="R89" i="4"/>
  <c r="W89" i="4" s="1"/>
  <c r="N89" i="4"/>
  <c r="J89" i="4"/>
  <c r="F89" i="4"/>
  <c r="V88" i="4"/>
  <c r="R88" i="4"/>
  <c r="N88" i="4"/>
  <c r="J88" i="4"/>
  <c r="F88" i="4"/>
  <c r="W88" i="4" s="1"/>
  <c r="V87" i="4"/>
  <c r="R87" i="4"/>
  <c r="N87" i="4"/>
  <c r="J87" i="4"/>
  <c r="F87" i="4"/>
  <c r="W87" i="4" s="1"/>
  <c r="V86" i="4"/>
  <c r="R86" i="4"/>
  <c r="N86" i="4"/>
  <c r="J86" i="4"/>
  <c r="F86" i="4"/>
  <c r="W86" i="4" s="1"/>
  <c r="V85" i="4"/>
  <c r="R85" i="4"/>
  <c r="W85" i="4" s="1"/>
  <c r="N85" i="4"/>
  <c r="J85" i="4"/>
  <c r="F85" i="4"/>
  <c r="V84" i="4"/>
  <c r="R84" i="4"/>
  <c r="N84" i="4"/>
  <c r="J84" i="4"/>
  <c r="F84" i="4"/>
  <c r="W84" i="4" s="1"/>
  <c r="V83" i="4"/>
  <c r="R83" i="4"/>
  <c r="N83" i="4"/>
  <c r="J83" i="4"/>
  <c r="F83" i="4"/>
  <c r="W83" i="4" s="1"/>
  <c r="V82" i="4"/>
  <c r="R82" i="4"/>
  <c r="N82" i="4"/>
  <c r="J82" i="4"/>
  <c r="F82" i="4"/>
  <c r="W82" i="4" s="1"/>
  <c r="V81" i="4"/>
  <c r="R81" i="4"/>
  <c r="W81" i="4" s="1"/>
  <c r="N81" i="4"/>
  <c r="J81" i="4"/>
  <c r="F81" i="4"/>
  <c r="V80" i="4"/>
  <c r="R80" i="4"/>
  <c r="N80" i="4"/>
  <c r="J80" i="4"/>
  <c r="F80" i="4"/>
  <c r="W80" i="4" s="1"/>
  <c r="V79" i="4"/>
  <c r="R79" i="4"/>
  <c r="N79" i="4"/>
  <c r="J79" i="4"/>
  <c r="F79" i="4"/>
  <c r="W79" i="4" s="1"/>
  <c r="V78" i="4"/>
  <c r="R78" i="4"/>
  <c r="N78" i="4"/>
  <c r="J78" i="4"/>
  <c r="F78" i="4"/>
  <c r="W78" i="4" s="1"/>
  <c r="V65" i="4"/>
  <c r="R65" i="4"/>
  <c r="W65" i="4" s="1"/>
  <c r="N65" i="4"/>
  <c r="J65" i="4"/>
  <c r="F65" i="4"/>
  <c r="V64" i="4"/>
  <c r="R64" i="4"/>
  <c r="N64" i="4"/>
  <c r="J64" i="4"/>
  <c r="F64" i="4"/>
  <c r="W64" i="4" s="1"/>
  <c r="V63" i="4"/>
  <c r="R63" i="4"/>
  <c r="N63" i="4"/>
  <c r="J63" i="4"/>
  <c r="F63" i="4"/>
  <c r="W63" i="4" s="1"/>
  <c r="V62" i="4"/>
  <c r="R62" i="4"/>
  <c r="N62" i="4"/>
  <c r="J62" i="4"/>
  <c r="F62" i="4"/>
  <c r="W62" i="4" s="1"/>
  <c r="V61" i="4"/>
  <c r="R61" i="4"/>
  <c r="W61" i="4" s="1"/>
  <c r="N61" i="4"/>
  <c r="J61" i="4"/>
  <c r="F61" i="4"/>
  <c r="V60" i="4"/>
  <c r="R60" i="4"/>
  <c r="N60" i="4"/>
  <c r="J60" i="4"/>
  <c r="F60" i="4"/>
  <c r="W60" i="4" s="1"/>
  <c r="V59" i="4"/>
  <c r="R59" i="4"/>
  <c r="N59" i="4"/>
  <c r="J59" i="4"/>
  <c r="F59" i="4"/>
  <c r="W59" i="4" s="1"/>
  <c r="V58" i="4"/>
  <c r="R58" i="4"/>
  <c r="N58" i="4"/>
  <c r="J58" i="4"/>
  <c r="F58" i="4"/>
  <c r="W58" i="4" s="1"/>
  <c r="V57" i="4"/>
  <c r="R57" i="4"/>
  <c r="W57" i="4" s="1"/>
  <c r="N57" i="4"/>
  <c r="J57" i="4"/>
  <c r="F57" i="4"/>
  <c r="V56" i="4"/>
  <c r="R56" i="4"/>
  <c r="N56" i="4"/>
  <c r="J56" i="4"/>
  <c r="F56" i="4"/>
  <c r="W56" i="4" s="1"/>
  <c r="V55" i="4"/>
  <c r="R55" i="4"/>
  <c r="N55" i="4"/>
  <c r="J55" i="4"/>
  <c r="F55" i="4"/>
  <c r="W55" i="4" s="1"/>
  <c r="V54" i="4"/>
  <c r="R54" i="4"/>
  <c r="N54" i="4"/>
  <c r="J54" i="4"/>
  <c r="F54" i="4"/>
  <c r="W54" i="4" s="1"/>
  <c r="V41" i="4"/>
  <c r="R41" i="4"/>
  <c r="W41" i="4" s="1"/>
  <c r="N41" i="4"/>
  <c r="J41" i="4"/>
  <c r="F41" i="4"/>
  <c r="V40" i="4"/>
  <c r="R40" i="4"/>
  <c r="N40" i="4"/>
  <c r="J40" i="4"/>
  <c r="F40" i="4"/>
  <c r="W40" i="4" s="1"/>
  <c r="V39" i="4"/>
  <c r="R39" i="4"/>
  <c r="N39" i="4"/>
  <c r="J39" i="4"/>
  <c r="F39" i="4"/>
  <c r="W39" i="4" s="1"/>
  <c r="V38" i="4"/>
  <c r="R38" i="4"/>
  <c r="N38" i="4"/>
  <c r="J38" i="4"/>
  <c r="F38" i="4"/>
  <c r="W38" i="4" s="1"/>
  <c r="V37" i="4"/>
  <c r="R37" i="4"/>
  <c r="W37" i="4" s="1"/>
  <c r="N37" i="4"/>
  <c r="J37" i="4"/>
  <c r="F37" i="4"/>
  <c r="V36" i="4"/>
  <c r="R36" i="4"/>
  <c r="N36" i="4"/>
  <c r="J36" i="4"/>
  <c r="F36" i="4"/>
  <c r="W36" i="4" s="1"/>
  <c r="V35" i="4"/>
  <c r="R35" i="4"/>
  <c r="N35" i="4"/>
  <c r="J35" i="4"/>
  <c r="F35" i="4"/>
  <c r="W35" i="4" s="1"/>
  <c r="V34" i="4"/>
  <c r="R34" i="4"/>
  <c r="N34" i="4"/>
  <c r="J34" i="4"/>
  <c r="F34" i="4"/>
  <c r="W34" i="4" s="1"/>
  <c r="V33" i="4"/>
  <c r="R33" i="4"/>
  <c r="W33" i="4" s="1"/>
  <c r="N33" i="4"/>
  <c r="J33" i="4"/>
  <c r="F33" i="4"/>
  <c r="V32" i="4"/>
  <c r="R32" i="4"/>
  <c r="N32" i="4"/>
  <c r="J32" i="4"/>
  <c r="F32" i="4"/>
  <c r="W32" i="4" s="1"/>
  <c r="V31" i="4"/>
  <c r="R31" i="4"/>
  <c r="N31" i="4"/>
  <c r="J31" i="4"/>
  <c r="F31" i="4"/>
  <c r="W31" i="4" s="1"/>
  <c r="V30" i="4"/>
  <c r="R30" i="4"/>
  <c r="N30" i="4"/>
  <c r="J30" i="4"/>
  <c r="F30" i="4"/>
  <c r="W30" i="4" s="1"/>
  <c r="V17" i="4"/>
  <c r="R17" i="4"/>
  <c r="W17" i="4" s="1"/>
  <c r="N17" i="4"/>
  <c r="J17" i="4"/>
  <c r="F17" i="4"/>
  <c r="V16" i="4"/>
  <c r="R16" i="4"/>
  <c r="N16" i="4"/>
  <c r="J16" i="4"/>
  <c r="F16" i="4"/>
  <c r="W16" i="4" s="1"/>
  <c r="V15" i="4"/>
  <c r="R15" i="4"/>
  <c r="N15" i="4"/>
  <c r="J15" i="4"/>
  <c r="F15" i="4"/>
  <c r="W15" i="4" s="1"/>
  <c r="V14" i="4"/>
  <c r="R14" i="4"/>
  <c r="N14" i="4"/>
  <c r="J14" i="4"/>
  <c r="F14" i="4"/>
  <c r="W14" i="4" s="1"/>
  <c r="V13" i="4"/>
  <c r="R13" i="4"/>
  <c r="W13" i="4" s="1"/>
  <c r="N13" i="4"/>
  <c r="J13" i="4"/>
  <c r="F13" i="4"/>
  <c r="V12" i="4"/>
  <c r="R12" i="4"/>
  <c r="N12" i="4"/>
  <c r="J12" i="4"/>
  <c r="F12" i="4"/>
  <c r="W12" i="4" s="1"/>
  <c r="V11" i="4"/>
  <c r="R11" i="4"/>
  <c r="N11" i="4"/>
  <c r="J11" i="4"/>
  <c r="F11" i="4"/>
  <c r="W11" i="4" s="1"/>
  <c r="V10" i="4"/>
  <c r="R10" i="4"/>
  <c r="N10" i="4"/>
  <c r="J10" i="4"/>
  <c r="F10" i="4"/>
  <c r="W10" i="4" s="1"/>
  <c r="V9" i="4"/>
  <c r="R9" i="4"/>
  <c r="W9" i="4" s="1"/>
  <c r="N9" i="4"/>
  <c r="J9" i="4"/>
  <c r="F9" i="4"/>
  <c r="V8" i="4"/>
  <c r="R8" i="4"/>
  <c r="N8" i="4"/>
  <c r="J8" i="4"/>
  <c r="F8" i="4"/>
  <c r="W8" i="4" s="1"/>
  <c r="V7" i="4"/>
  <c r="R7" i="4"/>
  <c r="N7" i="4"/>
  <c r="J7" i="4"/>
  <c r="F7" i="4"/>
  <c r="W7" i="4" s="1"/>
  <c r="V6" i="4"/>
  <c r="R6" i="4"/>
  <c r="N6" i="4"/>
  <c r="J6" i="4"/>
  <c r="F6" i="4"/>
  <c r="W6" i="4" s="1"/>
  <c r="C8" i="2"/>
  <c r="E73" i="1"/>
  <c r="E72" i="1"/>
  <c r="E71" i="1"/>
  <c r="E70" i="1"/>
  <c r="E69" i="1"/>
  <c r="E74" i="1" s="1"/>
  <c r="C10" i="1" s="1"/>
  <c r="E63" i="1"/>
  <c r="E65" i="1" s="1"/>
  <c r="C9" i="1" s="1"/>
  <c r="E62" i="1"/>
  <c r="E55" i="1"/>
  <c r="E54" i="1"/>
  <c r="E53" i="1"/>
  <c r="E52" i="1"/>
  <c r="E51" i="1"/>
  <c r="E49" i="1"/>
  <c r="E48" i="1"/>
  <c r="E56" i="1" s="1"/>
  <c r="E42" i="1"/>
  <c r="E41" i="1"/>
  <c r="E40" i="1"/>
  <c r="E39" i="1"/>
  <c r="E38" i="1"/>
  <c r="E37" i="1"/>
  <c r="E36" i="1"/>
  <c r="E35" i="1"/>
  <c r="E34" i="1"/>
  <c r="E33" i="1"/>
  <c r="E32" i="1"/>
  <c r="E31" i="1"/>
  <c r="E43" i="1" s="1"/>
  <c r="E25" i="1"/>
  <c r="E26" i="1" s="1"/>
  <c r="C17" i="1"/>
  <c r="C16" i="1"/>
  <c r="C15" i="1"/>
  <c r="C18" i="1" s="1"/>
  <c r="AJ34" i="6" l="1"/>
  <c r="N11" i="6"/>
  <c r="E44" i="1"/>
  <c r="C7" i="1" s="1"/>
  <c r="Z34" i="6"/>
  <c r="E57" i="1"/>
  <c r="C8" i="1" s="1"/>
  <c r="C10" i="5"/>
  <c r="B12" i="6" s="1"/>
  <c r="N12" i="6" s="1"/>
  <c r="H33" i="6"/>
  <c r="Q33" i="6"/>
  <c r="Y33" i="6"/>
  <c r="AH33" i="6"/>
  <c r="AH35" i="6"/>
  <c r="AP9" i="6"/>
  <c r="AY33" i="6"/>
  <c r="AY35" i="6"/>
  <c r="BH33" i="6"/>
  <c r="BH35" i="6"/>
  <c r="BP33" i="6"/>
  <c r="BP35" i="6"/>
  <c r="E14" i="6"/>
  <c r="M14" i="6"/>
  <c r="V14" i="6"/>
  <c r="AE14" i="6"/>
  <c r="AM14" i="6"/>
  <c r="AV14" i="6"/>
  <c r="BM14" i="6"/>
  <c r="C32" i="6"/>
  <c r="BK32" i="6"/>
  <c r="L33" i="6"/>
  <c r="L34" i="6" s="1"/>
  <c r="L36" i="6" s="1"/>
  <c r="L37" i="6" s="1"/>
  <c r="V33" i="6"/>
  <c r="AV33" i="6"/>
  <c r="AO35" i="6"/>
  <c r="Q44" i="8"/>
  <c r="Q46" i="8"/>
  <c r="Q48" i="8"/>
  <c r="Q50" i="8"/>
  <c r="Q82" i="8"/>
  <c r="BC34" i="6"/>
  <c r="BC36" i="6" s="1"/>
  <c r="BC37" i="6" s="1"/>
  <c r="AI35" i="6"/>
  <c r="AR35" i="6"/>
  <c r="AZ35" i="6"/>
  <c r="BI35" i="6"/>
  <c r="BQ32" i="6"/>
  <c r="BQ34" i="6" s="1"/>
  <c r="BQ35" i="6"/>
  <c r="F14" i="6"/>
  <c r="W14" i="6"/>
  <c r="AF14" i="6"/>
  <c r="AN14" i="6"/>
  <c r="AW14" i="6"/>
  <c r="BF14" i="6"/>
  <c r="BN14" i="6"/>
  <c r="D32" i="6"/>
  <c r="M33" i="6"/>
  <c r="W33" i="6"/>
  <c r="AX33" i="6"/>
  <c r="E35" i="6"/>
  <c r="V35" i="6"/>
  <c r="AV35" i="6"/>
  <c r="Q42" i="8"/>
  <c r="Q81" i="8"/>
  <c r="U34" i="6"/>
  <c r="B35" i="6"/>
  <c r="J35" i="6"/>
  <c r="S35" i="6"/>
  <c r="AA35" i="6"/>
  <c r="AJ35" i="6"/>
  <c r="AJ36" i="6" s="1"/>
  <c r="AJ37" i="6" s="1"/>
  <c r="AS35" i="6"/>
  <c r="BA35" i="6"/>
  <c r="BJ35" i="6"/>
  <c r="BR9" i="6"/>
  <c r="G14" i="6"/>
  <c r="P14" i="6"/>
  <c r="X14" i="6"/>
  <c r="AG14" i="6"/>
  <c r="AO14" i="6"/>
  <c r="AX14" i="6"/>
  <c r="BD14" i="6" s="1"/>
  <c r="BG14" i="6"/>
  <c r="BO14" i="6"/>
  <c r="E32" i="6"/>
  <c r="AM32" i="6"/>
  <c r="BM32" i="6"/>
  <c r="X33" i="6"/>
  <c r="AZ33" i="6"/>
  <c r="X35" i="6"/>
  <c r="Q27" i="8"/>
  <c r="Q35" i="8"/>
  <c r="Q80" i="8"/>
  <c r="AG33" i="6"/>
  <c r="C35" i="6"/>
  <c r="K35" i="6"/>
  <c r="T35" i="6"/>
  <c r="AB9" i="6"/>
  <c r="AK35" i="6"/>
  <c r="AT35" i="6"/>
  <c r="BB35" i="6"/>
  <c r="BK35" i="6"/>
  <c r="H14" i="6"/>
  <c r="Q14" i="6"/>
  <c r="Y14" i="6"/>
  <c r="AH14" i="6"/>
  <c r="AY14" i="6"/>
  <c r="BH14" i="6"/>
  <c r="BP14" i="6"/>
  <c r="F32" i="6"/>
  <c r="P33" i="6"/>
  <c r="AB33" i="6" s="1"/>
  <c r="Z33" i="6"/>
  <c r="BA33" i="6"/>
  <c r="BA34" i="6" s="1"/>
  <c r="BA36" i="6" s="1"/>
  <c r="BA37" i="6" s="1"/>
  <c r="BO33" i="6"/>
  <c r="H35" i="6"/>
  <c r="Y35" i="6"/>
  <c r="Q33" i="8"/>
  <c r="Q57" i="8"/>
  <c r="Q59" i="8"/>
  <c r="Q64" i="8"/>
  <c r="Q67" i="8"/>
  <c r="D35" i="6"/>
  <c r="L35" i="6"/>
  <c r="U35" i="6"/>
  <c r="U36" i="6" s="1"/>
  <c r="U37" i="6" s="1"/>
  <c r="AD35" i="6"/>
  <c r="AD33" i="6"/>
  <c r="AL35" i="6"/>
  <c r="AL33" i="6"/>
  <c r="AU35" i="6"/>
  <c r="AU33" i="6"/>
  <c r="BC35" i="6"/>
  <c r="BC33" i="6"/>
  <c r="BL35" i="6"/>
  <c r="BL33" i="6"/>
  <c r="BQ36" i="6"/>
  <c r="BQ37" i="6" s="1"/>
  <c r="G32" i="6"/>
  <c r="P32" i="6"/>
  <c r="X32" i="6"/>
  <c r="AG32" i="6"/>
  <c r="AP32" i="6" s="1"/>
  <c r="AO32" i="6"/>
  <c r="AX32" i="6"/>
  <c r="BG32" i="6"/>
  <c r="BR32" i="6" s="1"/>
  <c r="BO32" i="6"/>
  <c r="G33" i="6"/>
  <c r="N33" i="6" s="1"/>
  <c r="AA33" i="6"/>
  <c r="AO33" i="6"/>
  <c r="BG35" i="6"/>
  <c r="Q31" i="8"/>
  <c r="Q60" i="8"/>
  <c r="Q61" i="8"/>
  <c r="Q73" i="8"/>
  <c r="BD9" i="6"/>
  <c r="BJ36" i="6"/>
  <c r="BJ37" i="6" s="1"/>
  <c r="S33" i="6"/>
  <c r="M35" i="6"/>
  <c r="AE35" i="6"/>
  <c r="BM35" i="6"/>
  <c r="Q25" i="8"/>
  <c r="Q52" i="8"/>
  <c r="Q58" i="8"/>
  <c r="F35" i="6"/>
  <c r="W35" i="6"/>
  <c r="AF35" i="6"/>
  <c r="AF33" i="6"/>
  <c r="AN35" i="6"/>
  <c r="AN33" i="6"/>
  <c r="AW35" i="6"/>
  <c r="AW33" i="6"/>
  <c r="BF35" i="6"/>
  <c r="BF33" i="6"/>
  <c r="BN35" i="6"/>
  <c r="BN33" i="6"/>
  <c r="K34" i="6"/>
  <c r="K36" i="6" s="1"/>
  <c r="K37" i="6" s="1"/>
  <c r="T34" i="6"/>
  <c r="T36" i="6" s="1"/>
  <c r="T37" i="6" s="1"/>
  <c r="AK34" i="6"/>
  <c r="AK36" i="6" s="1"/>
  <c r="AK37" i="6" s="1"/>
  <c r="AT36" i="6"/>
  <c r="AT37" i="6" s="1"/>
  <c r="AT34" i="6"/>
  <c r="BB34" i="6"/>
  <c r="BB36" i="6" s="1"/>
  <c r="BB37" i="6" s="1"/>
  <c r="BK34" i="6"/>
  <c r="BK36" i="6" s="1"/>
  <c r="BK37" i="6" s="1"/>
  <c r="I32" i="6"/>
  <c r="I34" i="6" s="1"/>
  <c r="I36" i="6" s="1"/>
  <c r="I37" i="6" s="1"/>
  <c r="R32" i="6"/>
  <c r="R34" i="6" s="1"/>
  <c r="Z32" i="6"/>
  <c r="Z36" i="6" s="1"/>
  <c r="Z37" i="6" s="1"/>
  <c r="AI32" i="6"/>
  <c r="AI34" i="6" s="1"/>
  <c r="AR32" i="6"/>
  <c r="AR34" i="6" s="1"/>
  <c r="AZ32" i="6"/>
  <c r="AZ34" i="6" s="1"/>
  <c r="BI32" i="6"/>
  <c r="BI34" i="6" s="1"/>
  <c r="BI36" i="6" s="1"/>
  <c r="BI37" i="6" s="1"/>
  <c r="J33" i="6"/>
  <c r="J34" i="6" s="1"/>
  <c r="J36" i="6" s="1"/>
  <c r="J37" i="6" s="1"/>
  <c r="AE33" i="6"/>
  <c r="AS33" i="6"/>
  <c r="AS34" i="6" s="1"/>
  <c r="BG33" i="6"/>
  <c r="P35" i="6"/>
  <c r="AG35" i="6"/>
  <c r="BO35" i="6"/>
  <c r="Q30" i="8"/>
  <c r="Q51" i="8"/>
  <c r="Q68" i="8"/>
  <c r="BC38" i="6" l="1"/>
  <c r="BC39" i="6" s="1"/>
  <c r="BC41" i="6" s="1"/>
  <c r="AK38" i="6"/>
  <c r="AK39" i="6" s="1"/>
  <c r="AK41" i="6" s="1"/>
  <c r="Z38" i="6"/>
  <c r="Z39" i="6" s="1"/>
  <c r="Z41" i="6" s="1"/>
  <c r="J38" i="6"/>
  <c r="J39" i="6" s="1"/>
  <c r="J41" i="6" s="1"/>
  <c r="BI38" i="6"/>
  <c r="BI39" i="6" s="1"/>
  <c r="BI41" i="6" s="1"/>
  <c r="BQ38" i="6"/>
  <c r="BQ39" i="6" s="1"/>
  <c r="BQ41" i="6" s="1"/>
  <c r="K38" i="6"/>
  <c r="K39" i="6" s="1"/>
  <c r="K41" i="6" s="1"/>
  <c r="U38" i="6"/>
  <c r="U39" i="6" s="1"/>
  <c r="U41" i="6" s="1"/>
  <c r="BK38" i="6"/>
  <c r="BK39" i="6" s="1"/>
  <c r="BK41" i="6" s="1"/>
  <c r="BB38" i="6"/>
  <c r="BB39" i="6" s="1"/>
  <c r="BB41" i="6" s="1"/>
  <c r="AU36" i="6"/>
  <c r="AU37" i="6" s="1"/>
  <c r="BJ38" i="6"/>
  <c r="BJ39" i="6" s="1"/>
  <c r="BJ41" i="6" s="1"/>
  <c r="BA39" i="6"/>
  <c r="BA41" i="6" s="1"/>
  <c r="BA38" i="6"/>
  <c r="C36" i="6"/>
  <c r="C37" i="6" s="1"/>
  <c r="T38" i="6"/>
  <c r="T39" i="6"/>
  <c r="T41" i="6" s="1"/>
  <c r="I38" i="6"/>
  <c r="I39" i="6" s="1"/>
  <c r="I41" i="6" s="1"/>
  <c r="L39" i="6"/>
  <c r="L41" i="6" s="1"/>
  <c r="L38" i="6"/>
  <c r="AT38" i="6"/>
  <c r="AT39" i="6" s="1"/>
  <c r="AT41" i="6" s="1"/>
  <c r="AL36" i="6"/>
  <c r="AL37" i="6" s="1"/>
  <c r="AJ38" i="6"/>
  <c r="AJ39" i="6" s="1"/>
  <c r="AJ41" i="6" s="1"/>
  <c r="BD35" i="6"/>
  <c r="D34" i="6"/>
  <c r="D36" i="6" s="1"/>
  <c r="D37" i="6" s="1"/>
  <c r="G34" i="6"/>
  <c r="G36" i="6"/>
  <c r="G37" i="6" s="1"/>
  <c r="N35" i="6"/>
  <c r="BN36" i="6"/>
  <c r="BN37" i="6" s="1"/>
  <c r="BN34" i="6"/>
  <c r="BM34" i="6"/>
  <c r="BM36" i="6" s="1"/>
  <c r="BM37" i="6" s="1"/>
  <c r="S34" i="6"/>
  <c r="S36" i="6" s="1"/>
  <c r="S37" i="6" s="1"/>
  <c r="BO34" i="6"/>
  <c r="BO36" i="6"/>
  <c r="BO37" i="6" s="1"/>
  <c r="AL34" i="6"/>
  <c r="N32" i="6"/>
  <c r="BD33" i="6"/>
  <c r="AZ36" i="6"/>
  <c r="AZ37" i="6" s="1"/>
  <c r="BH36" i="6"/>
  <c r="BH37" i="6" s="1"/>
  <c r="BH34" i="6"/>
  <c r="BL34" i="6"/>
  <c r="BL36" i="6" s="1"/>
  <c r="BL37" i="6" s="1"/>
  <c r="BG34" i="6"/>
  <c r="BG36" i="6" s="1"/>
  <c r="BG37" i="6" s="1"/>
  <c r="AW36" i="6"/>
  <c r="AW37" i="6" s="1"/>
  <c r="AW34" i="6"/>
  <c r="AV34" i="6"/>
  <c r="AV36" i="6" s="1"/>
  <c r="AV37" i="6" s="1"/>
  <c r="AA34" i="6"/>
  <c r="AA36" i="6" s="1"/>
  <c r="AA37" i="6" s="1"/>
  <c r="Q34" i="6"/>
  <c r="Q36" i="6" s="1"/>
  <c r="Q37" i="6" s="1"/>
  <c r="P34" i="6"/>
  <c r="P36" i="6"/>
  <c r="AB14" i="6"/>
  <c r="E34" i="6"/>
  <c r="E36" i="6" s="1"/>
  <c r="E37" i="6" s="1"/>
  <c r="BP36" i="6"/>
  <c r="BP37" i="6" s="1"/>
  <c r="BP34" i="6"/>
  <c r="BR14" i="6"/>
  <c r="BF34" i="6"/>
  <c r="AR36" i="6"/>
  <c r="AY34" i="6"/>
  <c r="AY36" i="6" s="1"/>
  <c r="AY37" i="6" s="1"/>
  <c r="AX34" i="6"/>
  <c r="AX36" i="6" s="1"/>
  <c r="AX37" i="6" s="1"/>
  <c r="AN34" i="6"/>
  <c r="AN36" i="6" s="1"/>
  <c r="AN37" i="6" s="1"/>
  <c r="AM36" i="6"/>
  <c r="AM37" i="6" s="1"/>
  <c r="AM34" i="6"/>
  <c r="F34" i="6"/>
  <c r="F36" i="6" s="1"/>
  <c r="F37" i="6" s="1"/>
  <c r="BR33" i="6"/>
  <c r="AS36" i="6"/>
  <c r="AS37" i="6" s="1"/>
  <c r="BR35" i="6"/>
  <c r="AI36" i="6"/>
  <c r="AI37" i="6" s="1"/>
  <c r="AP33" i="6"/>
  <c r="AP14" i="6"/>
  <c r="AD34" i="6"/>
  <c r="AO34" i="6"/>
  <c r="AO36" i="6" s="1"/>
  <c r="AO37" i="6" s="1"/>
  <c r="AF34" i="6"/>
  <c r="AF36" i="6" s="1"/>
  <c r="AF37" i="6" s="1"/>
  <c r="AE34" i="6"/>
  <c r="AE36" i="6" s="1"/>
  <c r="AE37" i="6" s="1"/>
  <c r="AU34" i="6"/>
  <c r="BD34" i="6" s="1"/>
  <c r="BD32" i="6"/>
  <c r="AB35" i="6"/>
  <c r="C34" i="6"/>
  <c r="AP35" i="6"/>
  <c r="AH34" i="6"/>
  <c r="AH36" i="6" s="1"/>
  <c r="AH37" i="6" s="1"/>
  <c r="AG34" i="6"/>
  <c r="AG36" i="6"/>
  <c r="AG37" i="6" s="1"/>
  <c r="W36" i="6"/>
  <c r="W37" i="6" s="1"/>
  <c r="W34" i="6"/>
  <c r="V34" i="6"/>
  <c r="V36" i="6" s="1"/>
  <c r="V37" i="6" s="1"/>
  <c r="H36" i="6"/>
  <c r="H37" i="6" s="1"/>
  <c r="H34" i="6"/>
  <c r="AB32" i="6"/>
  <c r="R36" i="6"/>
  <c r="R37" i="6" s="1"/>
  <c r="Y36" i="6"/>
  <c r="Y37" i="6" s="1"/>
  <c r="Y34" i="6"/>
  <c r="X34" i="6"/>
  <c r="X36" i="6"/>
  <c r="X37" i="6" s="1"/>
  <c r="N14" i="6"/>
  <c r="C11" i="5"/>
  <c r="M34" i="6"/>
  <c r="M36" i="6" s="1"/>
  <c r="M37" i="6" s="1"/>
  <c r="S38" i="6" l="1"/>
  <c r="S39" i="6" s="1"/>
  <c r="S41" i="6" s="1"/>
  <c r="AF38" i="6"/>
  <c r="AF39" i="6" s="1"/>
  <c r="AF41" i="6" s="1"/>
  <c r="AO38" i="6"/>
  <c r="AO39" i="6" s="1"/>
  <c r="AO41" i="6" s="1"/>
  <c r="BM38" i="6"/>
  <c r="BM39" i="6" s="1"/>
  <c r="BM41" i="6" s="1"/>
  <c r="F38" i="6"/>
  <c r="F39" i="6" s="1"/>
  <c r="F41" i="6" s="1"/>
  <c r="AV38" i="6"/>
  <c r="AV39" i="6" s="1"/>
  <c r="AV41" i="6" s="1"/>
  <c r="V38" i="6"/>
  <c r="V39" i="6" s="1"/>
  <c r="V41" i="6" s="1"/>
  <c r="E38" i="6"/>
  <c r="E39" i="6" s="1"/>
  <c r="E41" i="6" s="1"/>
  <c r="AE38" i="6"/>
  <c r="AE39" i="6" s="1"/>
  <c r="AE41" i="6" s="1"/>
  <c r="AH38" i="6"/>
  <c r="AH39" i="6" s="1"/>
  <c r="AH41" i="6" s="1"/>
  <c r="AX38" i="6"/>
  <c r="AX39" i="6" s="1"/>
  <c r="AX41" i="6" s="1"/>
  <c r="BG38" i="6"/>
  <c r="BG39" i="6" s="1"/>
  <c r="BG41" i="6" s="1"/>
  <c r="Q38" i="6"/>
  <c r="Q39" i="6" s="1"/>
  <c r="Q41" i="6" s="1"/>
  <c r="M38" i="6"/>
  <c r="M39" i="6" s="1"/>
  <c r="M41" i="6" s="1"/>
  <c r="AA38" i="6"/>
  <c r="AA39" i="6" s="1"/>
  <c r="AA41" i="6" s="1"/>
  <c r="AN38" i="6"/>
  <c r="AN39" i="6" s="1"/>
  <c r="AN41" i="6" s="1"/>
  <c r="AY38" i="6"/>
  <c r="AY39" i="6" s="1"/>
  <c r="AY41" i="6" s="1"/>
  <c r="BL38" i="6"/>
  <c r="BL39" i="6" s="1"/>
  <c r="BL41" i="6" s="1"/>
  <c r="D38" i="6"/>
  <c r="D39" i="6" s="1"/>
  <c r="D41" i="6" s="1"/>
  <c r="R38" i="6"/>
  <c r="R39" i="6" s="1"/>
  <c r="R41" i="6" s="1"/>
  <c r="H38" i="6"/>
  <c r="H39" i="6" s="1"/>
  <c r="H41" i="6" s="1"/>
  <c r="BR34" i="6"/>
  <c r="AB36" i="6"/>
  <c r="P37" i="6"/>
  <c r="AW38" i="6"/>
  <c r="AW39" i="6" s="1"/>
  <c r="AW41" i="6" s="1"/>
  <c r="BN39" i="6"/>
  <c r="BN41" i="6" s="1"/>
  <c r="BN38" i="6"/>
  <c r="AL38" i="6"/>
  <c r="AL39" i="6" s="1"/>
  <c r="AL41" i="6" s="1"/>
  <c r="AU38" i="6"/>
  <c r="AU39" i="6" s="1"/>
  <c r="AU41" i="6" s="1"/>
  <c r="AP34" i="6"/>
  <c r="X38" i="6"/>
  <c r="X39" i="6" s="1"/>
  <c r="X41" i="6" s="1"/>
  <c r="AI38" i="6"/>
  <c r="AI39" i="6" s="1"/>
  <c r="AI41" i="6" s="1"/>
  <c r="AB34" i="6"/>
  <c r="BO38" i="6"/>
  <c r="BO39" i="6" s="1"/>
  <c r="BO41" i="6" s="1"/>
  <c r="C38" i="6"/>
  <c r="C39" i="6"/>
  <c r="C41" i="6" s="1"/>
  <c r="AG39" i="6"/>
  <c r="AG41" i="6" s="1"/>
  <c r="AG38" i="6"/>
  <c r="BH38" i="6"/>
  <c r="BH39" i="6" s="1"/>
  <c r="BH41" i="6" s="1"/>
  <c r="AM38" i="6"/>
  <c r="AM39" i="6" s="1"/>
  <c r="AM41" i="6" s="1"/>
  <c r="BF36" i="6"/>
  <c r="G38" i="6"/>
  <c r="G39" i="6" s="1"/>
  <c r="G41" i="6" s="1"/>
  <c r="N34" i="6"/>
  <c r="AS38" i="6"/>
  <c r="AS39" i="6" s="1"/>
  <c r="AS41" i="6" s="1"/>
  <c r="Y38" i="6"/>
  <c r="Y39" i="6" s="1"/>
  <c r="Y41" i="6" s="1"/>
  <c r="BP38" i="6"/>
  <c r="BP39" i="6" s="1"/>
  <c r="BP41" i="6" s="1"/>
  <c r="W39" i="6"/>
  <c r="W41" i="6" s="1"/>
  <c r="W38" i="6"/>
  <c r="AZ38" i="6"/>
  <c r="AZ39" i="6" s="1"/>
  <c r="AZ41" i="6" s="1"/>
  <c r="C20" i="5"/>
  <c r="C19" i="5"/>
  <c r="C18" i="5"/>
  <c r="C17" i="5"/>
  <c r="C16" i="5"/>
  <c r="C22" i="5" s="1"/>
  <c r="B13" i="6" s="1"/>
  <c r="C21" i="5"/>
  <c r="AD36" i="6"/>
  <c r="BD36" i="6"/>
  <c r="AR37" i="6"/>
  <c r="N13" i="6" l="1"/>
  <c r="B36" i="6"/>
  <c r="BR36" i="6"/>
  <c r="BF37" i="6"/>
  <c r="AB37" i="6"/>
  <c r="P38" i="6"/>
  <c r="AB38" i="6" s="1"/>
  <c r="AP36" i="6"/>
  <c r="AD37" i="6"/>
  <c r="AR38" i="6"/>
  <c r="BD38" i="6" s="1"/>
  <c r="BD37" i="6"/>
  <c r="P39" i="6" l="1"/>
  <c r="N36" i="6"/>
  <c r="B37" i="6"/>
  <c r="BR37" i="6"/>
  <c r="BF38" i="6"/>
  <c r="BR38" i="6" s="1"/>
  <c r="AR39" i="6"/>
  <c r="AP37" i="6"/>
  <c r="AD38" i="6"/>
  <c r="AP38" i="6" s="1"/>
  <c r="AR41" i="6" l="1"/>
  <c r="AR42" i="6" s="1"/>
  <c r="AS42" i="6" s="1"/>
  <c r="AT42" i="6" s="1"/>
  <c r="AU42" i="6" s="1"/>
  <c r="AV42" i="6" s="1"/>
  <c r="AW42" i="6" s="1"/>
  <c r="AX42" i="6" s="1"/>
  <c r="AY42" i="6" s="1"/>
  <c r="AZ42" i="6" s="1"/>
  <c r="BA42" i="6" s="1"/>
  <c r="BD39" i="6"/>
  <c r="BF39" i="6"/>
  <c r="B38" i="6"/>
  <c r="N38" i="6" s="1"/>
  <c r="N37" i="6"/>
  <c r="AD39" i="6"/>
  <c r="P41" i="6"/>
  <c r="P42" i="6" s="1"/>
  <c r="Q42" i="6" s="1"/>
  <c r="R42" i="6" s="1"/>
  <c r="S42" i="6" s="1"/>
  <c r="T42" i="6" s="1"/>
  <c r="U42" i="6" s="1"/>
  <c r="V42" i="6" s="1"/>
  <c r="W42" i="6" s="1"/>
  <c r="X42" i="6" s="1"/>
  <c r="Y42" i="6" s="1"/>
  <c r="AB39" i="6"/>
  <c r="AP39" i="6" l="1"/>
  <c r="AD41" i="6"/>
  <c r="AD42" i="6" s="1"/>
  <c r="AE42" i="6" s="1"/>
  <c r="AF42" i="6" s="1"/>
  <c r="AG42" i="6" s="1"/>
  <c r="AH42" i="6" s="1"/>
  <c r="AI42" i="6" s="1"/>
  <c r="AJ42" i="6" s="1"/>
  <c r="AK42" i="6" s="1"/>
  <c r="AL42" i="6" s="1"/>
  <c r="B39" i="6"/>
  <c r="BR39" i="6"/>
  <c r="BF41" i="6"/>
  <c r="BF42" i="6" s="1"/>
  <c r="BG42" i="6" s="1"/>
  <c r="BH42" i="6" s="1"/>
  <c r="BI42" i="6" s="1"/>
  <c r="BJ42" i="6" s="1"/>
  <c r="BK42" i="6" s="1"/>
  <c r="BL42" i="6" s="1"/>
  <c r="BM42" i="6" s="1"/>
  <c r="BN42" i="6" s="1"/>
  <c r="BO42" i="6" s="1"/>
  <c r="Z42" i="6"/>
  <c r="AA42" i="6"/>
  <c r="B6" i="7" s="1"/>
  <c r="B19" i="7" s="1"/>
  <c r="C19" i="7" s="1"/>
  <c r="BB42" i="6"/>
  <c r="BC42" i="6"/>
  <c r="B8" i="7" s="1"/>
  <c r="B21" i="7" s="1"/>
  <c r="C21" i="7" s="1"/>
  <c r="BQ42" i="6" l="1"/>
  <c r="B9" i="7" s="1"/>
  <c r="B22" i="7" s="1"/>
  <c r="C22" i="7" s="1"/>
  <c r="BP42" i="6"/>
  <c r="N39" i="6"/>
  <c r="B41" i="6"/>
  <c r="AN42" i="6"/>
  <c r="AO42" i="6" s="1"/>
  <c r="B7" i="7" s="1"/>
  <c r="B20" i="7" s="1"/>
  <c r="C20" i="7" s="1"/>
  <c r="AM42" i="6"/>
  <c r="N41" i="6" l="1"/>
  <c r="AB41" i="6" s="1"/>
  <c r="AP41" i="6" s="1"/>
  <c r="BD41" i="6" s="1"/>
  <c r="BR41" i="6" s="1"/>
  <c r="B42" i="6"/>
  <c r="B44" i="6" l="1"/>
  <c r="C42" i="6"/>
  <c r="D42" i="6" s="1"/>
  <c r="E42" i="6" s="1"/>
  <c r="F42" i="6" s="1"/>
  <c r="G42" i="6" s="1"/>
  <c r="H42" i="6" s="1"/>
  <c r="I42" i="6" s="1"/>
  <c r="J42" i="6" s="1"/>
  <c r="K42" i="6" s="1"/>
  <c r="L42" i="6" s="1"/>
  <c r="M42" i="6" s="1"/>
  <c r="B5" i="7" s="1"/>
  <c r="B18" i="7" s="1"/>
  <c r="C18" i="7" s="1"/>
  <c r="E78" i="1" l="1"/>
  <c r="E79" i="1" s="1"/>
  <c r="C11" i="1"/>
  <c r="C12" i="1" s="1"/>
  <c r="B4" i="7" l="1"/>
  <c r="C4" i="7" s="1"/>
  <c r="C5" i="7" s="1"/>
  <c r="C6" i="7" s="1"/>
  <c r="C7" i="7" s="1"/>
  <c r="C8" i="7" s="1"/>
  <c r="B17" i="7"/>
  <c r="C20" i="1"/>
  <c r="C17" i="7" l="1"/>
  <c r="B28" i="7" a="1"/>
  <c r="B28" i="7" s="1"/>
  <c r="B11" i="7"/>
  <c r="C9" i="7"/>
  <c r="D17" i="7" l="1"/>
  <c r="D18" i="7" s="1"/>
  <c r="D19" i="7" s="1"/>
  <c r="D20" i="7" s="1"/>
  <c r="D21" i="7" s="1"/>
  <c r="B24" i="7" l="1"/>
  <c r="D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1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ID#AAAAawjIl9w
Fabrizio Scalfino    (2022-06-07 23:46:09)
Este número se obtiene del Cash Flow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5" authorId="0" shapeId="0" xr:uid="{00000000-0006-0000-0100-000001000000}">
      <text>
        <r>
          <rPr>
            <sz val="10"/>
            <color rgb="FF000000"/>
            <rFont val="Arial"/>
            <scheme val="minor"/>
          </rPr>
          <t>======
ID#AAABerpAkOA
Fabrizio Scalfino    (2025-02-25 01:42:57)
Detallar la forma en la cual los socios harán la devolución del monto aportado por parte del inversionista, considerando su ganancia.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1" authorId="0" shapeId="0" xr:uid="{00000000-0006-0000-0500-000001000000}">
      <text>
        <r>
          <rPr>
            <sz val="10"/>
            <color rgb="FF000000"/>
            <rFont val="Arial"/>
            <scheme val="minor"/>
          </rPr>
          <t>======
ID#AAABBNqbo0k
Fabrizio Scalfino    (2023-11-25 15:29:59)
Obtener de "6.5 Sueldos y cargas sociales"</t>
        </r>
      </text>
    </comment>
    <comment ref="O11" authorId="0" shapeId="0" xr:uid="{00000000-0006-0000-0500-000002000000}">
      <text>
        <r>
          <rPr>
            <sz val="10"/>
            <color rgb="FF000000"/>
            <rFont val="Arial"/>
            <scheme val="minor"/>
          </rPr>
          <t>======
ID#AAABBNqbo0k
Fabrizio Scalfino    (2023-11-25 15:29:59)
Obtener de "6.5 Sueldos y cargas sociales"</t>
        </r>
      </text>
    </comment>
    <comment ref="AC11" authorId="0" shapeId="0" xr:uid="{00000000-0006-0000-0500-000003000000}">
      <text>
        <r>
          <rPr>
            <sz val="10"/>
            <color rgb="FF000000"/>
            <rFont val="Arial"/>
            <scheme val="minor"/>
          </rPr>
          <t>======
ID#AAABBNqbo0k
Fabrizio Scalfino    (2023-11-25 15:29:59)
Obtener de "6.5 Sueldos y cargas sociales"</t>
        </r>
      </text>
    </comment>
    <comment ref="AQ11" authorId="0" shapeId="0" xr:uid="{00000000-0006-0000-0500-000004000000}">
      <text>
        <r>
          <rPr>
            <sz val="10"/>
            <color rgb="FF000000"/>
            <rFont val="Arial"/>
            <scheme val="minor"/>
          </rPr>
          <t>======
ID#AAABBNqbo0k
Fabrizio Scalfino    (2023-11-25 15:29:59)
Obtener de "6.5 Sueldos y cargas sociales"</t>
        </r>
      </text>
    </comment>
    <comment ref="BE11" authorId="0" shapeId="0" xr:uid="{00000000-0006-0000-0500-000005000000}">
      <text>
        <r>
          <rPr>
            <sz val="10"/>
            <color rgb="FF000000"/>
            <rFont val="Arial"/>
            <scheme val="minor"/>
          </rPr>
          <t>======
ID#AAABBNqbo0k
Fabrizio Scalfino    (2023-11-25 15:29:59)
Obtener de "6.5 Sueldos y cargas sociales"</t>
        </r>
      </text>
    </comment>
    <comment ref="A13" authorId="0" shapeId="0" xr:uid="{00000000-0006-0000-0500-000006000000}">
      <text>
        <r>
          <rPr>
            <sz val="10"/>
            <color rgb="FF000000"/>
            <rFont val="Arial"/>
            <scheme val="minor"/>
          </rPr>
          <t>Estimo que con los aumentos progresivos de ingresos, es posible que aumente la planta de trabajadores de la empresa. Revisarlo</t>
        </r>
      </text>
    </comment>
    <comment ref="A14" authorId="0" shapeId="0" xr:uid="{00000000-0006-0000-0500-000007000000}">
      <text>
        <r>
          <rPr>
            <sz val="10"/>
            <color rgb="FF000000"/>
            <rFont val="Arial"/>
            <scheme val="minor"/>
          </rPr>
          <t xml:space="preserve">No me queda clara cómo es la relación entre ventas y pago a proveedores. En algunos casos, las ventas son 5 ó 6 veces más que el pago que hacemos a proveedores. En otros, hay pago a proveedores, pero no hay ventas. Revisarlo, no tiene mucha lógica. </t>
        </r>
      </text>
    </comment>
    <comment ref="B17" authorId="0" shapeId="0" xr:uid="{00000000-0006-0000-0500-000008000000}">
      <text>
        <r>
          <rPr>
            <sz val="10"/>
            <color rgb="FF000000"/>
            <rFont val="Arial"/>
            <scheme val="minor"/>
          </rPr>
          <t>Se abona por única vez? Iría entonces en 6.1</t>
        </r>
      </text>
    </comment>
    <comment ref="B25" authorId="0" shapeId="0" xr:uid="{00000000-0006-0000-0500-000009000000}">
      <text>
        <r>
          <rPr>
            <sz val="10"/>
            <color rgb="FF000000"/>
            <rFont val="Arial"/>
            <scheme val="minor"/>
          </rPr>
          <t>Idem anterior</t>
        </r>
      </text>
    </comment>
    <comment ref="B27" authorId="0" shapeId="0" xr:uid="{00000000-0006-0000-0500-00000A000000}">
      <text>
        <r>
          <rPr>
            <sz val="10"/>
            <color rgb="FF000000"/>
            <rFont val="Arial"/>
            <scheme val="minor"/>
          </rPr>
          <t>Revisar monto, se abona todos los meses</t>
        </r>
      </text>
    </comment>
    <comment ref="B28" authorId="0" shapeId="0" xr:uid="{00000000-0006-0000-0500-00000B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C28" authorId="0" shapeId="0" xr:uid="{00000000-0006-0000-0500-00000C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D28" authorId="0" shapeId="0" xr:uid="{00000000-0006-0000-0500-00000D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E28" authorId="0" shapeId="0" xr:uid="{00000000-0006-0000-0500-00000E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F28" authorId="0" shapeId="0" xr:uid="{00000000-0006-0000-0500-00000F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G28" authorId="0" shapeId="0" xr:uid="{00000000-0006-0000-0500-000010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H28" authorId="0" shapeId="0" xr:uid="{00000000-0006-0000-0500-000011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I28" authorId="0" shapeId="0" xr:uid="{00000000-0006-0000-0500-000012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J28" authorId="0" shapeId="0" xr:uid="{00000000-0006-0000-0500-000013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K28" authorId="0" shapeId="0" xr:uid="{00000000-0006-0000-0500-000014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L28" authorId="0" shapeId="0" xr:uid="{00000000-0006-0000-0500-000015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M28" authorId="0" shapeId="0" xr:uid="{00000000-0006-0000-0500-000016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Q28" authorId="0" shapeId="0" xr:uid="{00000000-0006-0000-0500-000017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R28" authorId="0" shapeId="0" xr:uid="{00000000-0006-0000-0500-000018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S28" authorId="0" shapeId="0" xr:uid="{00000000-0006-0000-0500-000019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T28" authorId="0" shapeId="0" xr:uid="{00000000-0006-0000-0500-00001A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U28" authorId="0" shapeId="0" xr:uid="{00000000-0006-0000-0500-00001B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V28" authorId="0" shapeId="0" xr:uid="{00000000-0006-0000-0500-00001C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W28" authorId="0" shapeId="0" xr:uid="{00000000-0006-0000-0500-00001D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X28" authorId="0" shapeId="0" xr:uid="{00000000-0006-0000-0500-00001E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Y28" authorId="0" shapeId="0" xr:uid="{00000000-0006-0000-0500-00001F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Z28" authorId="0" shapeId="0" xr:uid="{00000000-0006-0000-0500-000020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A28" authorId="0" shapeId="0" xr:uid="{00000000-0006-0000-0500-000021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E28" authorId="0" shapeId="0" xr:uid="{00000000-0006-0000-0500-000022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F28" authorId="0" shapeId="0" xr:uid="{00000000-0006-0000-0500-000023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G28" authorId="0" shapeId="0" xr:uid="{00000000-0006-0000-0500-000024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H28" authorId="0" shapeId="0" xr:uid="{00000000-0006-0000-0500-000025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I28" authorId="0" shapeId="0" xr:uid="{00000000-0006-0000-0500-000026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J28" authorId="0" shapeId="0" xr:uid="{00000000-0006-0000-0500-000027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K28" authorId="0" shapeId="0" xr:uid="{00000000-0006-0000-0500-000028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L28" authorId="0" shapeId="0" xr:uid="{00000000-0006-0000-0500-000029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M28" authorId="0" shapeId="0" xr:uid="{00000000-0006-0000-0500-00002A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N28" authorId="0" shapeId="0" xr:uid="{00000000-0006-0000-0500-00002B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O28" authorId="0" shapeId="0" xr:uid="{00000000-0006-0000-0500-00002C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S28" authorId="0" shapeId="0" xr:uid="{00000000-0006-0000-0500-00002D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T28" authorId="0" shapeId="0" xr:uid="{00000000-0006-0000-0500-00002E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U28" authorId="0" shapeId="0" xr:uid="{00000000-0006-0000-0500-00002F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V28" authorId="0" shapeId="0" xr:uid="{00000000-0006-0000-0500-000030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W28" authorId="0" shapeId="0" xr:uid="{00000000-0006-0000-0500-000031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X28" authorId="0" shapeId="0" xr:uid="{00000000-0006-0000-0500-000032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Y28" authorId="0" shapeId="0" xr:uid="{00000000-0006-0000-0500-000033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Z28" authorId="0" shapeId="0" xr:uid="{00000000-0006-0000-0500-000034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A28" authorId="0" shapeId="0" xr:uid="{00000000-0006-0000-0500-000035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B28" authorId="0" shapeId="0" xr:uid="{00000000-0006-0000-0500-000036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C28" authorId="0" shapeId="0" xr:uid="{00000000-0006-0000-0500-000037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G28" authorId="0" shapeId="0" xr:uid="{00000000-0006-0000-0500-000038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H28" authorId="0" shapeId="0" xr:uid="{00000000-0006-0000-0500-000039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I28" authorId="0" shapeId="0" xr:uid="{00000000-0006-0000-0500-00003A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J28" authorId="0" shapeId="0" xr:uid="{00000000-0006-0000-0500-00003B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K28" authorId="0" shapeId="0" xr:uid="{00000000-0006-0000-0500-00003C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L28" authorId="0" shapeId="0" xr:uid="{00000000-0006-0000-0500-00003D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M28" authorId="0" shapeId="0" xr:uid="{00000000-0006-0000-0500-00003E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N28" authorId="0" shapeId="0" xr:uid="{00000000-0006-0000-0500-00003F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O28" authorId="0" shapeId="0" xr:uid="{00000000-0006-0000-0500-000040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P28" authorId="0" shapeId="0" xr:uid="{00000000-0006-0000-0500-000041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BQ28" authorId="0" shapeId="0" xr:uid="{00000000-0006-0000-0500-000042000000}">
      <text>
        <r>
          <rPr>
            <sz val="10"/>
            <color rgb="FF000000"/>
            <rFont val="Arial"/>
            <scheme val="minor"/>
          </rPr>
          <t>Revisar monto. Se abona todos los meses</t>
        </r>
      </text>
    </comment>
    <comment ref="A33" authorId="0" shapeId="0" xr:uid="{00000000-0006-0000-0500-000043000000}">
      <text>
        <r>
          <rPr>
            <sz val="10"/>
            <color rgb="FF000000"/>
            <rFont val="Arial"/>
            <scheme val="minor"/>
          </rPr>
          <t>======
ID#AAAAIiVKIzk
Fabrizio Scalfino    (2021-05-18 18:03:32)
NO MODIFICAR FÓRMULA. Se aplica sobre la facturación del mes</t>
        </r>
      </text>
    </comment>
    <comment ref="O33" authorId="0" shapeId="0" xr:uid="{00000000-0006-0000-0500-000044000000}">
      <text>
        <r>
          <rPr>
            <sz val="10"/>
            <color rgb="FF000000"/>
            <rFont val="Arial"/>
            <scheme val="minor"/>
          </rPr>
          <t>======
ID#AAAAIiVKIzk
Fabrizio Scalfino    (2021-05-18 18:03:32)
NO MODIFICAR FÓRMULA. Se aplica sobre la facturación del mes</t>
        </r>
      </text>
    </comment>
    <comment ref="AC33" authorId="0" shapeId="0" xr:uid="{00000000-0006-0000-0500-000045000000}">
      <text>
        <r>
          <rPr>
            <sz val="10"/>
            <color rgb="FF000000"/>
            <rFont val="Arial"/>
            <scheme val="minor"/>
          </rPr>
          <t>======
ID#AAAAIiVKIzk
Fabrizio Scalfino    (2021-05-18 18:03:32)
NO MODIFICAR FÓRMULA. Se aplica sobre la facturación del mes</t>
        </r>
      </text>
    </comment>
    <comment ref="AQ33" authorId="0" shapeId="0" xr:uid="{00000000-0006-0000-0500-000046000000}">
      <text>
        <r>
          <rPr>
            <sz val="10"/>
            <color rgb="FF000000"/>
            <rFont val="Arial"/>
            <scheme val="minor"/>
          </rPr>
          <t>======
ID#AAAAIiVKIzk
Fabrizio Scalfino    (2021-05-18 18:03:32)
NO MODIFICAR FÓRMULA. Se aplica sobre la facturación del mes</t>
        </r>
      </text>
    </comment>
    <comment ref="BE33" authorId="0" shapeId="0" xr:uid="{00000000-0006-0000-0500-000047000000}">
      <text>
        <r>
          <rPr>
            <sz val="10"/>
            <color rgb="FF000000"/>
            <rFont val="Arial"/>
            <scheme val="minor"/>
          </rPr>
          <t>======
ID#AAAAIiVKIzk
Fabrizio Scalfino    (2021-05-18 18:03:32)
NO MODIFICAR FÓRMULA. Se aplica sobre la facturación del mes</t>
        </r>
      </text>
    </comment>
    <comment ref="A38" authorId="0" shapeId="0" xr:uid="{00000000-0006-0000-0500-000048000000}">
      <text>
        <r>
          <rPr>
            <sz val="10"/>
            <color rgb="FF000000"/>
            <rFont val="Arial"/>
            <scheme val="minor"/>
          </rPr>
          <t>======
ID#AAAAdPNOPNw
Fabrizio Scalfino    (2022-07-26 16:02:21)
Se abona en aquellos meses en que se presenten ganancias (ESQUEMA SIMPLIFICADO)</t>
        </r>
      </text>
    </comment>
    <comment ref="O38" authorId="0" shapeId="0" xr:uid="{00000000-0006-0000-0500-000049000000}">
      <text>
        <r>
          <rPr>
            <sz val="10"/>
            <color rgb="FF000000"/>
            <rFont val="Arial"/>
            <scheme val="minor"/>
          </rPr>
          <t>======
ID#AAAAdPNOPNw
Fabrizio Scalfino    (2022-07-26 16:02:21)
Se abona en aquellos meses en que se presenten ganancias (ESQUEMA SIMPLIFICADO)</t>
        </r>
      </text>
    </comment>
    <comment ref="AC38" authorId="0" shapeId="0" xr:uid="{00000000-0006-0000-0500-00004A000000}">
      <text>
        <r>
          <rPr>
            <sz val="10"/>
            <color rgb="FF000000"/>
            <rFont val="Arial"/>
            <scheme val="minor"/>
          </rPr>
          <t>======
ID#AAAAdPNOPNw
Fabrizio Scalfino    (2022-07-26 16:02:21)
Se abona en aquellos meses en que se presenten ganancias (ESQUEMA SIMPLIFICADO)</t>
        </r>
      </text>
    </comment>
    <comment ref="AQ38" authorId="0" shapeId="0" xr:uid="{00000000-0006-0000-0500-00004B000000}">
      <text>
        <r>
          <rPr>
            <sz val="10"/>
            <color rgb="FF000000"/>
            <rFont val="Arial"/>
            <scheme val="minor"/>
          </rPr>
          <t>======
ID#AAAAdPNOPNw
Fabrizio Scalfino    (2022-07-26 16:02:21)
Se abona en aquellos meses en que se presenten ganancias (ESQUEMA SIMPLIFICADO)</t>
        </r>
      </text>
    </comment>
    <comment ref="BE38" authorId="0" shapeId="0" xr:uid="{00000000-0006-0000-0500-00004C000000}">
      <text>
        <r>
          <rPr>
            <sz val="10"/>
            <color rgb="FF000000"/>
            <rFont val="Arial"/>
            <scheme val="minor"/>
          </rPr>
          <t>======
ID#AAAAdPNOPNw
Fabrizio Scalfino    (2022-07-26 16:02:21)
Se abona en aquellos meses en que se presenten ganancias (ESQUEMA SIMPLIFICADO)</t>
        </r>
      </text>
    </comment>
  </commentList>
</comments>
</file>

<file path=xl/sharedStrings.xml><?xml version="1.0" encoding="utf-8"?>
<sst xmlns="http://schemas.openxmlformats.org/spreadsheetml/2006/main" count="912" uniqueCount="279">
  <si>
    <t>Tipo de cambio utilizado:</t>
  </si>
  <si>
    <t xml:space="preserve">Fecha del tipo de cambio: </t>
  </si>
  <si>
    <t>Dolar utilizado:</t>
  </si>
  <si>
    <t>OFICIAL</t>
  </si>
  <si>
    <t>INVERSIONES REQUERIDAS</t>
  </si>
  <si>
    <t>No modificar fórmulas</t>
  </si>
  <si>
    <t>ESPACIOS DE TRABAJO</t>
  </si>
  <si>
    <t>ESPACIOS COMUNES</t>
  </si>
  <si>
    <t>TERRENO/INMUEBLE</t>
  </si>
  <si>
    <t>HABILITACIONES</t>
  </si>
  <si>
    <t>MONTO DE MÁXIMA EXPOSICIÓN</t>
  </si>
  <si>
    <t>INVERSION TOTAL REQUERIDA</t>
  </si>
  <si>
    <t>FINANCIACIÓN</t>
  </si>
  <si>
    <t>FINANCIACIÓN PROPIA (A)</t>
  </si>
  <si>
    <t>FINANCIACIÓN EXTERNA (B)</t>
  </si>
  <si>
    <t>FINANCIACIÓN DE INVERSIONISTAS (C)</t>
  </si>
  <si>
    <t>FINANCIACIÓN TOTAL OBTENIDA (A+B+C)</t>
  </si>
  <si>
    <t>Liquidez inicial (Financiación total – inversión total)</t>
  </si>
  <si>
    <r>
      <rPr>
        <b/>
        <sz val="11"/>
        <color rgb="FF000000"/>
        <rFont val="Raleway"/>
      </rPr>
      <t xml:space="preserve">Analizar todas las inversiones requeridas para llevar adelante el negocio (es un ejemplo, no todos los conceptos le aplicarán a su proyecto, y quizá algunos de los que sí apliquen deberán agregarlos). 
</t>
    </r>
    <r>
      <rPr>
        <b/>
        <sz val="11"/>
        <color rgb="FFFF0000"/>
        <rFont val="Raleway"/>
      </rPr>
      <t>En aquellos gastos que no pueda encontrar respaldo o un valor de referencia, inferir el costo de manera racional</t>
    </r>
  </si>
  <si>
    <t>BAÑOS</t>
  </si>
  <si>
    <t>Precio unitario</t>
  </si>
  <si>
    <t>Unidades</t>
  </si>
  <si>
    <t>Subtotal</t>
  </si>
  <si>
    <t>Link de referencia del producto/servicio</t>
  </si>
  <si>
    <t>Tacho</t>
  </si>
  <si>
    <t>https://www.mercadolibre.com.ar/tacho-de-basura-nictom-12-lts-cesto-acero-inoxidable-pedal-color-plateado/p/MLA29679802?pdp_filters=item_id%3AMLA2134191794#origin%3Dshare%26sid%3Dshare%26wid%3DMLA2134191794</t>
  </si>
  <si>
    <t>TOTAL BAÑOS</t>
  </si>
  <si>
    <t xml:space="preserve">Oficina </t>
  </si>
  <si>
    <t>Escritorios</t>
  </si>
  <si>
    <t>https://www.mercadolibre.com.ar/escritorio-ricchezze-mesina-110-cm-2-cajones-c-correderas-color-nebraska-gris/p/MLA24172812?pdp_filters=item_id%3AMLA1473666321#origin%3Dshare%26sid%3Dshare%26wid%3DMLA1473666321</t>
  </si>
  <si>
    <t>Computadoras</t>
  </si>
  <si>
    <t>https://www.mercadolibre.com.ar/notebook-lenovo-ideapad-slim-3-156-ryzen-5-8gb-512ssd-w11-color-azul/p/MLA37830419?pdp_filters=item_id%3AMLA1880611384#origin%3Dshare%26sid%3Dshare%26wid%3DMLA1880611384</t>
  </si>
  <si>
    <t>Sillas de Escritorio</t>
  </si>
  <si>
    <t>https://www.mercadolibre.com.ar/silla-de-oficina-aluminium-chambers-ergonomica-negra-con-tapizado-de-cuero-sintetico-desillas/p/MLA15758149?pdp_filters=item_id%3AMLA2277511280#origin%3Dshare%26sid%3Dshare%26wid%3DMLA2277511280</t>
  </si>
  <si>
    <t>Impresora</t>
  </si>
  <si>
    <t>https://www.mercadolibre.com.ar/impresora-hp-laserjet-m111ablanco-y-negro-impresora-para-impresion/p/MLA34506866?pdp_filters=item_id%3AMLA2091706670#origin%3Dshare%26sid%3Dshare%26wid%3DMLA2091706670</t>
  </si>
  <si>
    <t>Plantas</t>
  </si>
  <si>
    <t>https://articulo.mercadolibre.com.ar/MLA-1640797828-planta-artificial-65cm-para-interior-y-exterior-premium-_JM#origin%3Dshare%26sid%3Dshare</t>
  </si>
  <si>
    <t>Matafuegos</t>
  </si>
  <si>
    <t>https://www.mercadolibre.com.ar/matafuego-abc-5kg/up/MLAU180103579?pdp_filters=item_id%3AMLA1381052639#origin%3Dshare%26sid%3Dshare%26wid%3DMLA1381052639</t>
  </si>
  <si>
    <t>Contenedor de basura</t>
  </si>
  <si>
    <t>Cuadro Rumbox</t>
  </si>
  <si>
    <t>https://www.mercadolibre.com.ar/cuadro-mural-personalizado-80-x-50-cm/up/MLAU218886696?pdp_filters=item_id%3AMLA1142312684#origin%3Dshare%26sid%3Dshare%26wid%3DMLA1142312684</t>
  </si>
  <si>
    <t>Cafetera</t>
  </si>
  <si>
    <t>https://www.mercadolibre.com.ar/cafetera-automatica-nescafe-dolce-gusto-mini-me-black-color-negro/p/MLA24345591?pdp_filters=item_id%3AMLA1430152457#origin%3Dshare%26sid%3Dshare%26wid%3DMLA1430152457</t>
  </si>
  <si>
    <t>Estacion de café</t>
  </si>
  <si>
    <t>https://www.mercadolibre.com.ar/mesa-bar-auxiliar-industrial-hierro-multiuso-funcional-negro/up/MLAU3478041015?pdp_filters=item_id%3AMLA2432712538#origin%3Dshare%26sid%3Dshare%26wid%3DMLA2432712538</t>
  </si>
  <si>
    <t>Tazas</t>
  </si>
  <si>
    <t>https://www.mercadolibre.com.ar/taza-armonia-durax-pack-x-4-vidrio-transparente/p/MLA52839434?pdp_filters=item_id%3AMLA2186165516#origin%3Dshare%26sid%3Dshare%26wid%3DMLA2186165516</t>
  </si>
  <si>
    <t>Libreria</t>
  </si>
  <si>
    <t>https://articulo.mercadolibre.com.ar/MLA-1566933972-utiles-escolares-libreria-revendedores-kioscos-set-mayorista-_JM#origin%3Dshare%26sid%3Dshare</t>
  </si>
  <si>
    <t>TOTAL OFICINA</t>
  </si>
  <si>
    <t>TOTAL ESPACIOS DE TRABAJO</t>
  </si>
  <si>
    <t>Sala de espera</t>
  </si>
  <si>
    <t>Mesas</t>
  </si>
  <si>
    <t>https://www.mercadolibre.com.ar/mesa-ratona-de-living-comedor-diseno-industrial-super-resistente-calidad-premium-moderna-minimalista-lbs/p/MLA59192585?pdp_filters=item_id%3AMLA1554457609#origin%3Dshare%26sid%3Dshare%26wid%3DMLA1554457609</t>
  </si>
  <si>
    <t>Sillones</t>
  </si>
  <si>
    <t>https://www.mercadolibre.com.ar/sillon-individual-un-cuerpo-shey-rustic-antidesgarro/up/MLAU318362807?pdp_filters=item_id%3AMLA1409878569#origin%3Dshare%26sid%3Dshare%26wid%3DMLA1409878569</t>
  </si>
  <si>
    <t>Dispensers de agua</t>
  </si>
  <si>
    <t>https://www.mercadolibre.com.ar/dispenser-de-mesa-agua-fria-caliente-mate-bidon-10-y-20-l-color-blanco/p/MLA19929559?pdp_filters=item_id%3AMLA2288959742#origin%3Dshare%26sid%3Dshare%26wid%3DMLA2288959742</t>
  </si>
  <si>
    <t>Iluminación</t>
  </si>
  <si>
    <t>https://articulo.mercadolibre.com.ar/MLA-1579047580-lampara-de-pie-moderna-metal-diseno-curva-arco-pantalla-tela-_JM#origin%3Dshare%26sid%3Dshare</t>
  </si>
  <si>
    <t>Botiquin de Primeros Auxilios</t>
  </si>
  <si>
    <t>https://www.mercadolibre.com.ar/botiquin-primeros-auxilios-n-8-fabricante-directo/up/MLAU192578887?pdp_filters=item_id:MLA761910336#is_advertising=true&amp;searchVariation=MLAU192578887&amp;backend_model=search-backend&amp;position=3&amp;search_layout=grid&amp;type=pad&amp;tracking_id=c3f50b4a-dd1e-445a-9077-26e3bbcf2a1c&amp;ad_domain=VQCATCORE_LST&amp;ad_position=3&amp;ad_click_id=YTU3ZTcyMDAtNTMzNy00MzliLTkwZGItMGI1YWI3YzNmZGQ1</t>
  </si>
  <si>
    <t>Luces de Emergencia</t>
  </si>
  <si>
    <t>https://www.mercadolibre.com.ar/luz-de-emergencia-candela-30-led-recargable-pack-x-2-unidades-voltaje-50-lumens-luz-baja-100-lumens-luz-alta-autonomia-minima-4-horas-maxima-8-horas-montaje-de-techo-pared-2w-bateria-protegida/p/MLA50850654?pdp_filters=item_id:MLA1516515335#is_advertising=true&amp;searchVariation=MLA50850654&amp;backend_model=search-backend&amp;position=3&amp;search_layout=grid&amp;type=pad&amp;tracking_id=5f57df34-25ba-41fe-99d0-7fd462fcdb94&amp;ad_domain=VQCATCORE_LST&amp;ad_position=3&amp;ad_click_id=MGM0ZjU3NmQtN2IzZS00OTYxLWFmZGYtN2RiOWMwM2IxYjY1</t>
  </si>
  <si>
    <t>TOTAL SALA DE ESPERA</t>
  </si>
  <si>
    <t>TOTAL ESPACIOS COMUNES</t>
  </si>
  <si>
    <t>TERRENO / INMUEBLE</t>
  </si>
  <si>
    <t>TERRENO</t>
  </si>
  <si>
    <t>Alquiler y gastos de entrada</t>
  </si>
  <si>
    <t>https://www.zonaprop.com.ar/propiedades/clasificado/alclocin-oficina-amueblada-2-ambientes-con-aire-57067735.html?labs=4,OFF-I-27-i-i-removeTipoCategoria,20251104135623,c5054c71-6a0a-42e0-8e2c-6d225f2cb089&amp;userid=0&amp;itemid=57004748&amp;labs_source=RECOMENDADOS_FICHA_PROPIEDAD_MOBILE&amp;labs_version=2&amp;utm_source=share&amp;utm_medium=copyLink&amp;utm_campaign=property_share&amp;utm_source=share&amp;utm_medium=copyLink&amp;utm_campaign=property_share</t>
  </si>
  <si>
    <t>Ingreso de inmueble</t>
  </si>
  <si>
    <t>TOTAL TERRENO</t>
  </si>
  <si>
    <t>Habilitación municipal</t>
  </si>
  <si>
    <t xml:space="preserve">https://habilitamos.com
</t>
  </si>
  <si>
    <t>Registro de dominio Web</t>
  </si>
  <si>
    <t>https://manage.wix.com/get-domain?referralAdditionalInfo=storefront&amp;referrer=storefront&amp;domainName=www.somosrumbox.com&amp;flowType=purchase</t>
  </si>
  <si>
    <t>Registro de marca INPI</t>
  </si>
  <si>
    <t>https://portaltramites.inpi.gob.ar/InfoPortal/Aranceles</t>
  </si>
  <si>
    <t>Registro de sociedad en IGJ / Registro Provincial</t>
  </si>
  <si>
    <t>VER ANEXO 9</t>
  </si>
  <si>
    <t>Trámites varios</t>
  </si>
  <si>
    <t>TOTAL HABILITACIONES</t>
  </si>
  <si>
    <t>No modificar fórmula (linkea con Cash Flow)</t>
  </si>
  <si>
    <t>Monto total MÁXIMA EXPOSICIÓN del negocio (según Cash Flow)</t>
  </si>
  <si>
    <t>TOTAL MÁXIMA EXPOSICIÓN</t>
  </si>
  <si>
    <t>DETALLE DE FUENTES DE FINANCIAMIENTO PROPIA (A)</t>
  </si>
  <si>
    <t>Aporte en efectivo por el dueño/socio/ accionista N° 1</t>
  </si>
  <si>
    <t>Aporte en efectivo por el dueño/socio/accionista Nº 2</t>
  </si>
  <si>
    <t>Aporte en efectivo por el dueño/socio/accionista Nº 3</t>
  </si>
  <si>
    <t>Aporte en efectivo por el dueño/socio/accionista Nº 4</t>
  </si>
  <si>
    <t>Otros (especifique)</t>
  </si>
  <si>
    <t>Total de las Fuentes de Financiamiento Propia</t>
  </si>
  <si>
    <r>
      <rPr>
        <b/>
        <sz val="12"/>
        <color rgb="FF000000"/>
        <rFont val="Raleway"/>
      </rPr>
      <t xml:space="preserve">Exprese en una tabla, planilla o gráfico la estacionalidad analizada del destino en relación a su negocio. En caso que opere más de un destino, determine los más relevantes para poder analizar las diferentes curvas de estacionalidad y analizar las temporadas baja/media/alta correspondientes. 
</t>
    </r>
    <r>
      <rPr>
        <b/>
        <sz val="12"/>
        <color rgb="FFFF0000"/>
        <rFont val="Raleway"/>
      </rPr>
      <t>EJEMPLO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</si>
  <si>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</si>
  <si>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</si>
  <si>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</si>
  <si>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</si>
  <si>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</si>
  <si>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</si>
  <si>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</si>
  <si>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</si>
  <si>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</si>
  <si>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</si>
  <si>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</si>
  <si>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</si>
  <si>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Norte (Jujuy)</t>
  </si>
  <si>
    <t>Cuyo (Mendoza)</t>
  </si>
  <si>
    <t>Litoral (Misiones)</t>
  </si>
  <si>
    <t xml:space="preserve">Centro (Cordoba) </t>
  </si>
  <si>
    <t>Patagonia (Rio negro)</t>
  </si>
  <si>
    <t>alta de 15 a 10</t>
  </si>
  <si>
    <t>media de 9 a 7</t>
  </si>
  <si>
    <t>baja de 6 para abajo</t>
  </si>
  <si>
    <t>Fuente(s) de las cuales determinó la(s) curva(s) de destino(s):</t>
  </si>
  <si>
    <t xml:space="preserve">	•	INDEC – Encuesta de Ocupación Hotelera (EOH)
	•	Tablero de datos YVERA – Ministerio de Turismo y Deportes de la Nación
	•	Observatorio Turístico de Mendoza – Gobierno de Mendoza
	•	IPEC Misiones – Encuesta de Ocupación Hotelera
	•	DiPEC Jujuy – Encuesta de Ocupación Hotelera
	•	Observatorio Turístico de la Provincia de Salta – Dirección General de Estadísticas de Salta
	•	Observatorio Turístico de Córdoba – Agencia Córdoba Turismo
	•	Observatorio Turístico de Río Negro – Gobierno de Río Negro
	•	Datos Abiertos de Turismo – Ministerio de Turismo y Deportes de la Nación</t>
  </si>
  <si>
    <t>Link(s):</t>
  </si>
  <si>
    <r>
      <rPr>
        <u/>
        <sz val="10"/>
        <color rgb="FF1155CC"/>
        <rFont val="Raleway"/>
      </rPr>
      <t>https://www.indec.gob.ar/indec/web/Nivel4-Tema-3-13-56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https://tableros.yvera.tur.ar/tablero_eoh/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https://www.mendoza.gov.ar/observatorioturistico/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https://www.ipec.misiones.gov.ar/category/economia/turismo/encuesta-de-ocupacion-hotelera/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https://dipec.jujuy.gob.ar/indicadores-economicos/turismo/eoh/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https://estadisticas.salta.gov.ar/web/archivos/series_economicas/Demanda%20Hotelera.xlsx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https://www.turismodecordoba.org/observatorio-turistico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https://rionegro.gov.ar/temas/turismo</t>
    </r>
    <r>
      <rPr>
        <sz val="10"/>
        <rFont val="Raleway"/>
      </rPr>
      <t xml:space="preserve">
</t>
    </r>
    <r>
      <rPr>
        <u/>
        <sz val="10"/>
        <color rgb="FF1155CC"/>
        <rFont val="Raleway"/>
      </rPr>
      <t>https://datos.yvera.tur.ar/</t>
    </r>
  </si>
  <si>
    <r>
      <rPr>
        <sz val="11"/>
        <color rgb="FF000000"/>
        <rFont val="Raleway"/>
      </rPr>
      <t xml:space="preserve">ESTA PLANILLA ES UN MODELO - UTILIZAR LA QUE MEJOR SE ADAPTE A SU EMPRENDIMIENTO.
Importante: </t>
    </r>
    <r>
      <rPr>
        <b/>
        <sz val="11"/>
        <color rgb="FFFF0000"/>
        <rFont val="Raleway"/>
      </rPr>
      <t>relacionar la estimación de ventas por mes con el destino analizado y ver en qué momento de la estacionalidad se encuentra ese destino.</t>
    </r>
  </si>
  <si>
    <t>AÑO 1</t>
  </si>
  <si>
    <t>Mes</t>
  </si>
  <si>
    <t xml:space="preserve">Norte Argentino </t>
  </si>
  <si>
    <t xml:space="preserve">Region Patagonia </t>
  </si>
  <si>
    <t xml:space="preserve">Región Litoral </t>
  </si>
  <si>
    <t>Región Cuyo (Mendoza)</t>
  </si>
  <si>
    <t>Región  Centro (Cordoba)</t>
  </si>
  <si>
    <t>Subtotal mensual</t>
  </si>
  <si>
    <t>Cantidad de pax</t>
  </si>
  <si>
    <t xml:space="preserve">Precio Unitario </t>
  </si>
  <si>
    <t>Cantidad de salidas</t>
  </si>
  <si>
    <t>Ingreso mensual</t>
  </si>
  <si>
    <t>Precio Unitario</t>
  </si>
  <si>
    <t>Ingreso Mensual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</si>
  <si>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</si>
  <si>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</si>
  <si>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</si>
  <si>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</si>
  <si>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</si>
  <si>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</si>
  <si>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</si>
  <si>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</si>
  <si>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</si>
  <si>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</si>
  <si>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</si>
  <si>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</si>
  <si>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TARIFAS</t>
  </si>
  <si>
    <t>Año 1</t>
  </si>
  <si>
    <t>Alta</t>
  </si>
  <si>
    <t>Media</t>
  </si>
  <si>
    <t>Baja</t>
  </si>
  <si>
    <t>Norte</t>
  </si>
  <si>
    <t>Patagonia</t>
  </si>
  <si>
    <t>Litoral</t>
  </si>
  <si>
    <t>Cuyo</t>
  </si>
  <si>
    <t>Centro</t>
  </si>
  <si>
    <t>AÑO 2</t>
  </si>
  <si>
    <t>Norte Argentino</t>
  </si>
  <si>
    <t>Region Patagonia</t>
  </si>
  <si>
    <t>Región Litoral</t>
  </si>
  <si>
    <t>Región Cuyo</t>
  </si>
  <si>
    <t>Región  Centro</t>
  </si>
  <si>
    <t>Año 2</t>
  </si>
  <si>
    <t>AÑO 3</t>
  </si>
  <si>
    <t>Región Patagonia</t>
  </si>
  <si>
    <t>Año 3</t>
  </si>
  <si>
    <t>AÑO 4</t>
  </si>
  <si>
    <t>Región de Patagonia</t>
  </si>
  <si>
    <t>Año 4</t>
  </si>
  <si>
    <t>AÑO 5</t>
  </si>
  <si>
    <t>Región del norte</t>
  </si>
  <si>
    <t xml:space="preserve">Ingreso mensual </t>
  </si>
  <si>
    <t>Año 5</t>
  </si>
  <si>
    <t>Sindicato/Organización de la cual se obtuvieron los valores de sueldos según Convenio Colectivo de Trabajo (CCT):</t>
  </si>
  <si>
    <t>FAECYS</t>
  </si>
  <si>
    <t>Link:</t>
  </si>
  <si>
    <t>https://www.faevyt.org.ar/faecys</t>
  </si>
  <si>
    <t>SUELDOS Y CARGAS SOCIALES
INDICAR EN EL CASH FLOW</t>
  </si>
  <si>
    <t>Posición</t>
  </si>
  <si>
    <t>Valores actuales - Salario Mensual</t>
  </si>
  <si>
    <t>Coordinador de Estrategia y desarrollo institucional</t>
  </si>
  <si>
    <t>SÓLO MODIFICAR ESTOS VALORES</t>
  </si>
  <si>
    <t>Coordinador de Área Comercial</t>
  </si>
  <si>
    <t xml:space="preserve">Coordinador de Área de Marekting </t>
  </si>
  <si>
    <t xml:space="preserve">Coordinador de Área de Operaciones </t>
  </si>
  <si>
    <t>Sub Total BRUTO (por mes)</t>
  </si>
  <si>
    <t>NO MODIFICAR FÓRMULAS</t>
  </si>
  <si>
    <t>Proporcional SAC BRUTO (mensual)</t>
  </si>
  <si>
    <t>Total mensual BRUTO (Sueldos + Proporcional SAC)</t>
  </si>
  <si>
    <t>APORTES PATRONALES EMPLEADOR (sobre sueldo BRUTO)</t>
  </si>
  <si>
    <t>Valores actuales - Cargas sociales mensuales</t>
  </si>
  <si>
    <t>Jubilacion (16%)</t>
  </si>
  <si>
    <t>PAMI (2%)</t>
  </si>
  <si>
    <t>Obra social (6%)</t>
  </si>
  <si>
    <t>Fondo Nacional de Empleo (1,5%)</t>
  </si>
  <si>
    <t>Seguro de Vida Obligatorio (0,03%)</t>
  </si>
  <si>
    <t>ART (3%)</t>
  </si>
  <si>
    <t>Sub Total (Mensual) Aportes Patronales</t>
  </si>
  <si>
    <t>Información Salario</t>
  </si>
  <si>
    <t>TOTAL</t>
  </si>
  <si>
    <t>INGRESOS</t>
  </si>
  <si>
    <t>Ingresos Norte</t>
  </si>
  <si>
    <t>Ingresos Patagonia</t>
  </si>
  <si>
    <t>Ingresos Litoral</t>
  </si>
  <si>
    <t>Ingresos Cuyo</t>
  </si>
  <si>
    <t>Ingresos Centro</t>
  </si>
  <si>
    <t xml:space="preserve">Total ingresos </t>
  </si>
  <si>
    <t>EGRESOS</t>
  </si>
  <si>
    <t>Sueldos Brutos</t>
  </si>
  <si>
    <t>Proporcional SAC (Aguinaldo)</t>
  </si>
  <si>
    <t>Aportes Patronales Empleador (Sueldos Brutos + Proporcional SAC)</t>
  </si>
  <si>
    <t>Pago a Proveedores</t>
  </si>
  <si>
    <t>Seguros responsabilidad civil</t>
  </si>
  <si>
    <t>Seguro responsabilidad civil</t>
  </si>
  <si>
    <t xml:space="preserve">Seguro responsabilidad civil </t>
  </si>
  <si>
    <t xml:space="preserve">Seguro de responsabilidad civil </t>
  </si>
  <si>
    <t>Community Manager</t>
  </si>
  <si>
    <t>Sueldo operador de ventas</t>
  </si>
  <si>
    <t>-</t>
  </si>
  <si>
    <t>Sueldo operadores de ventas</t>
  </si>
  <si>
    <t>Amenities para baño de oficina (papel, jabon, etc)</t>
  </si>
  <si>
    <t>Capsulas de café</t>
  </si>
  <si>
    <t>Bidon de agua</t>
  </si>
  <si>
    <t>Cucharitas para cafe</t>
  </si>
  <si>
    <t>Vasos descartables</t>
  </si>
  <si>
    <t>Servicios de energía eléctrica</t>
  </si>
  <si>
    <t>Servicios de gas y agua</t>
  </si>
  <si>
    <t>Alquiler + Expensas</t>
  </si>
  <si>
    <t>Abono Internet + Telefonía</t>
  </si>
  <si>
    <t>Asesoramiento Contable</t>
  </si>
  <si>
    <t>Asesoramiento contable</t>
  </si>
  <si>
    <t>Asesoramiento Legal</t>
  </si>
  <si>
    <t>Asesoramiento legal</t>
  </si>
  <si>
    <t xml:space="preserve">Asesoramiento legal </t>
  </si>
  <si>
    <t>Mantenimiento Sistemas Web</t>
  </si>
  <si>
    <t xml:space="preserve">Mantenimiento de página web </t>
  </si>
  <si>
    <t>Mantenimiento de página web</t>
  </si>
  <si>
    <t>Capacitaciones pagas</t>
  </si>
  <si>
    <t>Mantenimiento de cuenta corriente bancaria</t>
  </si>
  <si>
    <t>Mantenimiento edilicio (2%)</t>
  </si>
  <si>
    <t>Impuesto a los Ingresos Brutos - IIBB (3%)</t>
  </si>
  <si>
    <t>Impuesto a los débitos (0.6%)</t>
  </si>
  <si>
    <t>Impuesto a los créditos (0.6%)</t>
  </si>
  <si>
    <t>Sub Total Egresos Operativos</t>
  </si>
  <si>
    <t>Resultado Bruto</t>
  </si>
  <si>
    <t>Impuesto a las ganancias - IIGG (35%)</t>
  </si>
  <si>
    <t>Resultado neto: (Resultado Bruto - IIGG)</t>
  </si>
  <si>
    <t xml:space="preserve">Retiro de socios </t>
  </si>
  <si>
    <t>Saldo de cierre de caja mensual</t>
  </si>
  <si>
    <t>Saldo final de caja acumulado</t>
  </si>
  <si>
    <r>
      <rPr>
        <b/>
        <sz val="11"/>
        <color rgb="FFFF0000"/>
        <rFont val="Raleway"/>
      </rPr>
      <t>NO MODIFICAR FÓRMULAS</t>
    </r>
    <r>
      <rPr>
        <b/>
        <sz val="11"/>
        <color theme="1"/>
        <rFont val="Raleway"/>
      </rPr>
      <t xml:space="preserve">
MONTO DE MÁXIMA EXPOSICIÓN
("Saldo final de caja acumulado" más alto en el Cash Flow)</t>
    </r>
  </si>
  <si>
    <t>Payback simple</t>
  </si>
  <si>
    <t>Año</t>
  </si>
  <si>
    <t>Flujos</t>
  </si>
  <si>
    <t>Acumulado</t>
  </si>
  <si>
    <t>Inversión inicial</t>
  </si>
  <si>
    <t>FÓRMULA</t>
  </si>
  <si>
    <t>n</t>
  </si>
  <si>
    <t>Payback simple (años)</t>
  </si>
  <si>
    <t>Payback ajustado</t>
  </si>
  <si>
    <t>Tasa anual</t>
  </si>
  <si>
    <t>A determinar por el proyecto</t>
  </si>
  <si>
    <t>Valor presente (descontado)</t>
  </si>
  <si>
    <t>Payback ajustado (años)</t>
  </si>
  <si>
    <t>TIR</t>
  </si>
  <si>
    <t>VAN</t>
  </si>
  <si>
    <t>PAGO A PROVEEDORES POR TOUR</t>
  </si>
  <si>
    <t>Región norte</t>
  </si>
  <si>
    <t>Región patagonia</t>
  </si>
  <si>
    <t>Región litoral</t>
  </si>
  <si>
    <t>Región cuyo</t>
  </si>
  <si>
    <t>Región centro</t>
  </si>
  <si>
    <t>Monto de pago a prov.</t>
  </si>
  <si>
    <t>Cantidad de pax vendidos</t>
  </si>
  <si>
    <t>Subtotal Tour 1</t>
  </si>
  <si>
    <t>Subtotal Tour 2</t>
  </si>
  <si>
    <t>Subtotal Tour 3</t>
  </si>
  <si>
    <t>Subtotal Tour 4</t>
  </si>
  <si>
    <t>Subtotal Tour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</si>
</sst>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/mm/yyyy"/>
    <numFmt numFmtId="165" formatCode="[$USD]#,##0.00"/>
    <numFmt numFmtId="166" formatCode="[$ $]#,##0.00"/>
    <numFmt numFmtId="167" formatCode="&quot;$&quot;#,##0.00"/>
    <numFmt numFmtId="168" formatCode="&quot;$&quot;#,##0"/>
    <numFmt numFmtId="169" formatCode="_-&quot;$&quot;* #,##0.00_-;_-&quot;$&quot;* \-#,##0.00_-;_-&quot;$&quot;* &quot;-&quot;??_-;_-@"/>
    <numFmt numFmtId="170" formatCode="0.0000"/>
    <numFmt numFmtId="171" formatCode="0.0%"/>
  </numFmts>
  <fonts count="31" x14ac:knownFonts="1">
    <font>
      <sz val="10"/>
      <color rgb="FF000000"/>
      <name val="Arial"/>
      <scheme val="minor"/>
    </font>
    <font>
      <sz val="11"/>
      <color theme="1"/>
      <name val="Raleway"/>
    </font>
    <font>
      <b/>
      <sz val="11"/>
      <color rgb="FF000000"/>
      <name val="Raleway"/>
    </font>
    <font>
      <b/>
      <sz val="11"/>
      <color theme="1"/>
      <name val="Raleway"/>
    </font>
    <font>
      <b/>
      <sz val="14"/>
      <color rgb="FFFFFFFF"/>
      <name val="Raleway"/>
    </font>
    <font>
      <sz val="10"/>
      <name val="Arial"/>
    </font>
    <font>
      <b/>
      <sz val="11"/>
      <color rgb="FFFF0000"/>
      <name val="Raleway"/>
    </font>
    <font>
      <b/>
      <sz val="11"/>
      <color rgb="FFFFFFFF"/>
      <name val="Raleway"/>
    </font>
    <font>
      <sz val="11"/>
      <color rgb="FFFFFFFF"/>
      <name val="Raleway"/>
    </font>
    <font>
      <sz val="10"/>
      <color theme="1"/>
      <name val="Raleway"/>
    </font>
    <font>
      <u/>
      <sz val="11"/>
      <color rgb="FF0000FF"/>
      <name val="Raleway"/>
    </font>
    <font>
      <b/>
      <sz val="14"/>
      <color rgb="FF000000"/>
      <name val="Raleway"/>
    </font>
    <font>
      <b/>
      <sz val="14"/>
      <color theme="1"/>
      <name val="Raleway"/>
    </font>
    <font>
      <u/>
      <sz val="11"/>
      <color rgb="FF0000FF"/>
      <name val="Raleway"/>
    </font>
    <font>
      <sz val="11"/>
      <color rgb="FF000000"/>
      <name val="Raleway"/>
    </font>
    <font>
      <u/>
      <sz val="11"/>
      <color rgb="FF0000FF"/>
      <name val="Raleway"/>
    </font>
    <font>
      <u/>
      <sz val="11"/>
      <color theme="1"/>
      <name val="Raleway"/>
    </font>
    <font>
      <u/>
      <sz val="11"/>
      <color theme="1"/>
      <name val="Raleway"/>
    </font>
    <font>
      <b/>
      <sz val="10"/>
      <color theme="1"/>
      <name val="Raleway"/>
    </font>
    <font>
      <b/>
      <sz val="12"/>
      <color rgb="FF000000"/>
      <name val="Raleway"/>
    </font>
    <font>
      <u/>
      <sz val="10"/>
      <color rgb="FF0000FF"/>
      <name val="Raleway"/>
    </font>
    <font>
      <sz val="14"/>
      <color theme="1"/>
      <name val="Raleway"/>
    </font>
    <font>
      <b/>
      <sz val="11"/>
      <color theme="1"/>
      <name val="Arial"/>
    </font>
    <font>
      <b/>
      <sz val="10"/>
      <color rgb="FFFF0000"/>
      <name val="Raleway"/>
    </font>
    <font>
      <b/>
      <sz val="10"/>
      <color theme="1"/>
      <name val="Arial"/>
    </font>
    <font>
      <u/>
      <sz val="11"/>
      <color theme="1"/>
      <name val="Raleway"/>
    </font>
    <font>
      <b/>
      <sz val="12"/>
      <color rgb="FFFF0000"/>
      <name val="Raleway"/>
    </font>
    <font>
      <u/>
      <sz val="11"/>
      <color rgb="FF1155CC"/>
      <name val="Raleway"/>
    </font>
    <font>
      <b/>
      <sz val="12"/>
      <color theme="1"/>
      <name val="Raleway"/>
    </font>
    <font>
      <u/>
      <sz val="10"/>
      <color rgb="FF1155CC"/>
      <name val="Raleway"/>
    </font>
    <font>
      <sz val="10"/>
      <name val="Raleway"/>
    </font>
  </fonts>
  <fills count="31">
    <fill>
      <patternFill patternType="none"/>
    </fill>
    <fill>
      <patternFill patternType="gray125"/>
    </fill>
    <fill>
      <patternFill patternType="solid">
        <fgColor rgb="FF808080"/>
        <bgColor rgb="FF808080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6D9EEB"/>
        <bgColor rgb="FF6D9EEB"/>
      </patternFill>
    </fill>
    <fill>
      <patternFill patternType="solid">
        <fgColor rgb="FFFFE599"/>
        <bgColor rgb="FFFFE599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D9D2E9"/>
        <bgColor rgb="FFD9D2E9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  <fill>
      <patternFill patternType="solid">
        <fgColor rgb="FF9BD3B8"/>
        <bgColor rgb="FF9BD3B8"/>
      </patternFill>
    </fill>
    <fill>
      <patternFill patternType="solid">
        <fgColor rgb="FFFF3399"/>
        <bgColor rgb="FFFF3399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theme="4"/>
        <bgColor theme="4"/>
      </patternFill>
    </fill>
    <fill>
      <patternFill patternType="solid">
        <fgColor rgb="FF00FF00"/>
        <bgColor rgb="FF00FF00"/>
      </patternFill>
    </fill>
    <fill>
      <patternFill patternType="solid">
        <fgColor rgb="FFD9EAD3"/>
        <bgColor rgb="FFD9EAD3"/>
      </patternFill>
    </fill>
    <fill>
      <patternFill patternType="solid">
        <fgColor rgb="FFBFDFDA"/>
        <bgColor rgb="FFBFDFDA"/>
      </patternFill>
    </fill>
    <fill>
      <patternFill patternType="solid">
        <fgColor rgb="FF93C47D"/>
        <bgColor rgb="FF93C47D"/>
      </patternFill>
    </fill>
    <fill>
      <patternFill patternType="solid">
        <fgColor theme="6"/>
        <bgColor theme="6"/>
      </patternFill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FF9900"/>
        <bgColor rgb="FFFF9900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5" fontId="3" fillId="5" borderId="1" xfId="0" applyNumberFormat="1" applyFont="1" applyFill="1" applyBorder="1" applyAlignment="1">
      <alignment horizontal="center" vertical="center" wrapText="1"/>
    </xf>
    <xf numFmtId="166" fontId="2" fillId="6" borderId="1" xfId="0" applyNumberFormat="1" applyFont="1" applyFill="1" applyBorder="1" applyAlignment="1">
      <alignment horizontal="center" vertical="center" wrapText="1"/>
    </xf>
    <xf numFmtId="165" fontId="3" fillId="6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65" fontId="3" fillId="7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165" fontId="3" fillId="8" borderId="1" xfId="0" applyNumberFormat="1" applyFont="1" applyFill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166" fontId="8" fillId="2" borderId="1" xfId="0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9" fillId="0" borderId="0" xfId="0" applyFont="1"/>
    <xf numFmtId="0" fontId="1" fillId="10" borderId="1" xfId="0" applyFont="1" applyFill="1" applyBorder="1" applyAlignment="1">
      <alignment horizontal="center" vertical="center" wrapText="1"/>
    </xf>
    <xf numFmtId="166" fontId="1" fillId="10" borderId="1" xfId="0" applyNumberFormat="1" applyFont="1" applyFill="1" applyBorder="1" applyAlignment="1">
      <alignment horizontal="center" vertical="center" wrapText="1"/>
    </xf>
    <xf numFmtId="167" fontId="1" fillId="10" borderId="1" xfId="0" applyNumberFormat="1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5" fontId="12" fillId="10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6" fontId="1" fillId="5" borderId="1" xfId="0" applyNumberFormat="1" applyFont="1" applyFill="1" applyBorder="1" applyAlignment="1">
      <alignment horizontal="center" vertical="center" wrapText="1"/>
    </xf>
    <xf numFmtId="165" fontId="1" fillId="5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3" fontId="1" fillId="5" borderId="1" xfId="0" applyNumberFormat="1" applyFont="1" applyFill="1" applyBorder="1" applyAlignment="1">
      <alignment horizontal="center" vertical="center" wrapText="1"/>
    </xf>
    <xf numFmtId="166" fontId="14" fillId="6" borderId="1" xfId="0" applyNumberFormat="1" applyFont="1" applyFill="1" applyBorder="1" applyAlignment="1">
      <alignment horizontal="center" vertical="center" wrapText="1"/>
    </xf>
    <xf numFmtId="166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65" fontId="1" fillId="6" borderId="1" xfId="0" applyNumberFormat="1" applyFont="1" applyFill="1" applyBorder="1" applyAlignment="1">
      <alignment horizontal="center" vertical="center" wrapText="1"/>
    </xf>
    <xf numFmtId="166" fontId="15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166" fontId="14" fillId="7" borderId="1" xfId="0" applyNumberFormat="1" applyFont="1" applyFill="1" applyBorder="1" applyAlignment="1">
      <alignment horizontal="center" vertical="center" wrapText="1"/>
    </xf>
    <xf numFmtId="166" fontId="1" fillId="7" borderId="1" xfId="0" applyNumberFormat="1" applyFont="1" applyFill="1" applyBorder="1" applyAlignment="1">
      <alignment horizontal="center" vertical="center" wrapText="1"/>
    </xf>
    <xf numFmtId="165" fontId="1" fillId="7" borderId="1" xfId="0" applyNumberFormat="1" applyFont="1" applyFill="1" applyBorder="1" applyAlignment="1">
      <alignment horizontal="center" vertical="center" wrapText="1"/>
    </xf>
    <xf numFmtId="166" fontId="16" fillId="7" borderId="1" xfId="0" applyNumberFormat="1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166" fontId="14" fillId="4" borderId="1" xfId="0" applyNumberFormat="1" applyFont="1" applyFill="1" applyBorder="1" applyAlignment="1">
      <alignment horizontal="center" vertical="center" wrapText="1"/>
    </xf>
    <xf numFmtId="166" fontId="1" fillId="4" borderId="1" xfId="0" applyNumberFormat="1" applyFont="1" applyFill="1" applyBorder="1" applyAlignment="1">
      <alignment horizontal="center" vertical="center" wrapText="1"/>
    </xf>
    <xf numFmtId="165" fontId="1" fillId="4" borderId="1" xfId="0" applyNumberFormat="1" applyFont="1" applyFill="1" applyBorder="1" applyAlignment="1">
      <alignment horizontal="center" vertical="center" wrapText="1"/>
    </xf>
    <xf numFmtId="166" fontId="17" fillId="4" borderId="1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165" fontId="2" fillId="8" borderId="1" xfId="0" applyNumberFormat="1" applyFont="1" applyFill="1" applyBorder="1" applyAlignment="1">
      <alignment horizontal="center" vertical="center" wrapText="1"/>
    </xf>
    <xf numFmtId="165" fontId="12" fillId="8" borderId="1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12" borderId="0" xfId="0" applyFont="1" applyFill="1"/>
    <xf numFmtId="0" fontId="2" fillId="13" borderId="1" xfId="0" applyFont="1" applyFill="1" applyBorder="1" applyAlignment="1">
      <alignment horizontal="center" vertical="center" wrapText="1"/>
    </xf>
    <xf numFmtId="165" fontId="14" fillId="13" borderId="1" xfId="0" applyNumberFormat="1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9" fontId="1" fillId="12" borderId="0" xfId="0" applyNumberFormat="1" applyFont="1" applyFill="1" applyAlignment="1">
      <alignment horizontal="center" vertical="center" wrapText="1"/>
    </xf>
    <xf numFmtId="165" fontId="14" fillId="12" borderId="0" xfId="0" applyNumberFormat="1" applyFont="1" applyFill="1" applyAlignment="1">
      <alignment horizontal="center" vertical="center" wrapText="1"/>
    </xf>
    <xf numFmtId="0" fontId="1" fillId="12" borderId="0" xfId="0" applyFont="1" applyFill="1" applyAlignment="1">
      <alignment horizontal="center" vertical="center" wrapText="1"/>
    </xf>
    <xf numFmtId="165" fontId="1" fillId="12" borderId="0" xfId="0" applyNumberFormat="1" applyFont="1" applyFill="1" applyAlignment="1">
      <alignment horizontal="center" vertical="center" wrapText="1"/>
    </xf>
    <xf numFmtId="166" fontId="14" fillId="12" borderId="0" xfId="0" applyNumberFormat="1" applyFont="1" applyFill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9" fillId="12" borderId="0" xfId="0" applyFont="1" applyFill="1" applyAlignment="1">
      <alignment horizontal="center"/>
    </xf>
    <xf numFmtId="0" fontId="9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0" xfId="0" applyFont="1"/>
    <xf numFmtId="0" fontId="9" fillId="0" borderId="0" xfId="0" applyFont="1" applyAlignment="1">
      <alignment vertical="center"/>
    </xf>
    <xf numFmtId="0" fontId="12" fillId="0" borderId="11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/>
    </xf>
    <xf numFmtId="0" fontId="9" fillId="9" borderId="19" xfId="0" applyFont="1" applyFill="1" applyBorder="1" applyAlignment="1">
      <alignment vertical="center"/>
    </xf>
    <xf numFmtId="0" fontId="3" fillId="15" borderId="2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5" fontId="1" fillId="13" borderId="24" xfId="0" applyNumberFormat="1" applyFont="1" applyFill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168" fontId="9" fillId="0" borderId="0" xfId="0" applyNumberFormat="1" applyFont="1" applyAlignment="1">
      <alignment vertical="center"/>
    </xf>
    <xf numFmtId="0" fontId="3" fillId="9" borderId="24" xfId="0" applyFont="1" applyFill="1" applyBorder="1" applyAlignment="1">
      <alignment horizontal="center" vertical="center"/>
    </xf>
    <xf numFmtId="165" fontId="1" fillId="13" borderId="24" xfId="0" applyNumberFormat="1" applyFont="1" applyFill="1" applyBorder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0" fontId="3" fillId="15" borderId="1" xfId="0" applyFont="1" applyFill="1" applyBorder="1" applyAlignment="1">
      <alignment horizontal="center" vertical="center" wrapText="1"/>
    </xf>
    <xf numFmtId="0" fontId="3" fillId="15" borderId="12" xfId="0" applyFont="1" applyFill="1" applyBorder="1" applyAlignment="1">
      <alignment horizontal="center" vertical="center" wrapText="1"/>
    </xf>
    <xf numFmtId="165" fontId="1" fillId="13" borderId="23" xfId="0" applyNumberFormat="1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/>
    </xf>
    <xf numFmtId="0" fontId="3" fillId="15" borderId="23" xfId="0" applyFont="1" applyFill="1" applyBorder="1" applyAlignment="1">
      <alignment horizontal="center" vertical="center" wrapText="1"/>
    </xf>
    <xf numFmtId="0" fontId="3" fillId="15" borderId="29" xfId="0" applyFont="1" applyFill="1" applyBorder="1" applyAlignment="1">
      <alignment horizontal="center" vertical="center" wrapText="1"/>
    </xf>
    <xf numFmtId="0" fontId="3" fillId="12" borderId="24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 wrapText="1"/>
    </xf>
    <xf numFmtId="166" fontId="2" fillId="17" borderId="1" xfId="0" applyNumberFormat="1" applyFont="1" applyFill="1" applyBorder="1" applyAlignment="1">
      <alignment horizontal="center" vertical="center" wrapText="1"/>
    </xf>
    <xf numFmtId="165" fontId="14" fillId="17" borderId="1" xfId="0" applyNumberFormat="1" applyFont="1" applyFill="1" applyBorder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 wrapText="1"/>
    </xf>
    <xf numFmtId="165" fontId="1" fillId="18" borderId="1" xfId="0" applyNumberFormat="1" applyFont="1" applyFill="1" applyBorder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165" fontId="14" fillId="19" borderId="1" xfId="0" applyNumberFormat="1" applyFont="1" applyFill="1" applyBorder="1" applyAlignment="1">
      <alignment horizontal="center" vertical="center" wrapText="1"/>
    </xf>
    <xf numFmtId="165" fontId="14" fillId="18" borderId="1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center" vertical="center"/>
    </xf>
    <xf numFmtId="0" fontId="3" fillId="21" borderId="1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vertical="center" wrapText="1"/>
    </xf>
    <xf numFmtId="165" fontId="8" fillId="18" borderId="1" xfId="0" applyNumberFormat="1" applyFont="1" applyFill="1" applyBorder="1" applyAlignment="1">
      <alignment horizontal="center" vertical="center"/>
    </xf>
    <xf numFmtId="165" fontId="8" fillId="23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 wrapText="1"/>
    </xf>
    <xf numFmtId="165" fontId="1" fillId="24" borderId="1" xfId="0" applyNumberFormat="1" applyFont="1" applyFill="1" applyBorder="1" applyAlignment="1">
      <alignment horizontal="center" vertical="center" wrapText="1"/>
    </xf>
    <xf numFmtId="165" fontId="1" fillId="23" borderId="1" xfId="0" applyNumberFormat="1" applyFont="1" applyFill="1" applyBorder="1" applyAlignment="1">
      <alignment horizontal="center" vertical="center"/>
    </xf>
    <xf numFmtId="0" fontId="1" fillId="25" borderId="1" xfId="0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 vertical="center" wrapText="1"/>
    </xf>
    <xf numFmtId="165" fontId="1" fillId="26" borderId="1" xfId="0" applyNumberFormat="1" applyFont="1" applyFill="1" applyBorder="1" applyAlignment="1">
      <alignment horizontal="center" vertical="center"/>
    </xf>
    <xf numFmtId="165" fontId="1" fillId="12" borderId="1" xfId="0" applyNumberFormat="1" applyFont="1" applyFill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165" fontId="7" fillId="27" borderId="1" xfId="0" applyNumberFormat="1" applyFont="1" applyFill="1" applyBorder="1" applyAlignment="1">
      <alignment horizontal="center" vertical="center"/>
    </xf>
    <xf numFmtId="0" fontId="3" fillId="26" borderId="1" xfId="0" applyFont="1" applyFill="1" applyBorder="1" applyAlignment="1">
      <alignment horizontal="center" vertical="center" wrapText="1"/>
    </xf>
    <xf numFmtId="165" fontId="3" fillId="26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8" fillId="19" borderId="1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9" fontId="2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 wrapText="1"/>
    </xf>
    <xf numFmtId="170" fontId="9" fillId="0" borderId="0" xfId="0" applyNumberFormat="1" applyFont="1" applyAlignment="1">
      <alignment horizontal="center" vertical="center" wrapText="1"/>
    </xf>
    <xf numFmtId="169" fontId="1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28" borderId="1" xfId="0" applyFont="1" applyFill="1" applyBorder="1" applyAlignment="1">
      <alignment horizontal="center" vertical="center" wrapText="1"/>
    </xf>
    <xf numFmtId="2" fontId="2" fillId="28" borderId="1" xfId="0" applyNumberFormat="1" applyFont="1" applyFill="1" applyBorder="1" applyAlignment="1">
      <alignment horizontal="center" vertical="center" wrapText="1"/>
    </xf>
    <xf numFmtId="2" fontId="23" fillId="0" borderId="0" xfId="0" applyNumberFormat="1" applyFont="1" applyAlignment="1">
      <alignment horizontal="center" vertical="center" wrapText="1"/>
    </xf>
    <xf numFmtId="0" fontId="18" fillId="28" borderId="1" xfId="0" applyFont="1" applyFill="1" applyBorder="1" applyAlignment="1">
      <alignment horizontal="center" vertical="center" wrapText="1"/>
    </xf>
    <xf numFmtId="171" fontId="18" fillId="4" borderId="1" xfId="0" applyNumberFormat="1" applyFont="1" applyFill="1" applyBorder="1" applyAlignment="1">
      <alignment horizontal="center"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10" fontId="18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7" fontId="9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11" borderId="24" xfId="0" applyFont="1" applyFill="1" applyBorder="1" applyAlignment="1">
      <alignment horizontal="center" vertical="center" wrapText="1"/>
    </xf>
    <xf numFmtId="0" fontId="18" fillId="9" borderId="36" xfId="0" applyFont="1" applyFill="1" applyBorder="1" applyAlignment="1">
      <alignment horizontal="center" vertical="center" wrapText="1"/>
    </xf>
    <xf numFmtId="165" fontId="9" fillId="9" borderId="12" xfId="0" applyNumberFormat="1" applyFont="1" applyFill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 wrapText="1"/>
    </xf>
    <xf numFmtId="165" fontId="9" fillId="9" borderId="24" xfId="0" applyNumberFormat="1" applyFont="1" applyFill="1" applyBorder="1" applyAlignment="1">
      <alignment horizontal="center" vertical="center" wrapText="1"/>
    </xf>
    <xf numFmtId="165" fontId="9" fillId="9" borderId="1" xfId="0" applyNumberFormat="1" applyFont="1" applyFill="1" applyBorder="1" applyAlignment="1">
      <alignment horizontal="center" vertical="center" wrapText="1"/>
    </xf>
    <xf numFmtId="0" fontId="18" fillId="29" borderId="24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8" fillId="30" borderId="24" xfId="0" applyFont="1" applyFill="1" applyBorder="1" applyAlignment="1">
      <alignment horizontal="center" vertical="center" wrapText="1"/>
    </xf>
    <xf numFmtId="0" fontId="18" fillId="12" borderId="36" xfId="0" applyFont="1" applyFill="1" applyBorder="1" applyAlignment="1">
      <alignment horizontal="center" vertical="center" wrapText="1"/>
    </xf>
    <xf numFmtId="165" fontId="9" fillId="12" borderId="24" xfId="0" applyNumberFormat="1" applyFont="1" applyFill="1" applyBorder="1" applyAlignment="1">
      <alignment horizontal="center" vertical="center" wrapText="1"/>
    </xf>
    <xf numFmtId="0" fontId="9" fillId="12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1" fillId="4" borderId="4" xfId="0" applyFont="1" applyFill="1" applyBorder="1" applyAlignment="1">
      <alignment horizontal="center" vertical="center" wrapText="1"/>
    </xf>
    <xf numFmtId="0" fontId="5" fillId="0" borderId="5" xfId="0" applyFont="1" applyBorder="1"/>
    <xf numFmtId="0" fontId="5" fillId="0" borderId="6" xfId="0" applyFont="1" applyBorder="1"/>
    <xf numFmtId="0" fontId="6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2" fillId="10" borderId="2" xfId="0" applyFont="1" applyFill="1" applyBorder="1" applyAlignment="1">
      <alignment horizontal="center" vertical="center" wrapText="1"/>
    </xf>
    <xf numFmtId="0" fontId="5" fillId="0" borderId="13" xfId="0" applyFont="1" applyBorder="1"/>
    <xf numFmtId="0" fontId="11" fillId="10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166" fontId="3" fillId="5" borderId="2" xfId="0" applyNumberFormat="1" applyFont="1" applyFill="1" applyBorder="1" applyAlignment="1">
      <alignment horizontal="center" vertical="center" wrapText="1"/>
    </xf>
    <xf numFmtId="166" fontId="11" fillId="5" borderId="2" xfId="0" applyNumberFormat="1" applyFont="1" applyFill="1" applyBorder="1" applyAlignment="1">
      <alignment horizontal="center" vertical="center" wrapText="1"/>
    </xf>
    <xf numFmtId="166" fontId="11" fillId="6" borderId="2" xfId="0" applyNumberFormat="1" applyFont="1" applyFill="1" applyBorder="1" applyAlignment="1">
      <alignment horizontal="center" vertical="center" wrapText="1"/>
    </xf>
    <xf numFmtId="166" fontId="2" fillId="6" borderId="2" xfId="0" applyNumberFormat="1" applyFont="1" applyFill="1" applyBorder="1" applyAlignment="1">
      <alignment horizontal="center" vertical="center" wrapText="1"/>
    </xf>
    <xf numFmtId="166" fontId="2" fillId="8" borderId="2" xfId="0" applyNumberFormat="1" applyFont="1" applyFill="1" applyBorder="1" applyAlignment="1">
      <alignment horizontal="center" vertical="center" wrapText="1"/>
    </xf>
    <xf numFmtId="166" fontId="11" fillId="8" borderId="2" xfId="0" applyNumberFormat="1" applyFont="1" applyFill="1" applyBorder="1" applyAlignment="1">
      <alignment horizontal="center" vertical="center" wrapText="1"/>
    </xf>
    <xf numFmtId="166" fontId="11" fillId="7" borderId="2" xfId="0" applyNumberFormat="1" applyFont="1" applyFill="1" applyBorder="1" applyAlignment="1">
      <alignment horizontal="center" vertical="center" wrapText="1"/>
    </xf>
    <xf numFmtId="166" fontId="11" fillId="4" borderId="2" xfId="0" applyNumberFormat="1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 wrapText="1"/>
    </xf>
    <xf numFmtId="0" fontId="12" fillId="12" borderId="0" xfId="0" applyFont="1" applyFill="1" applyAlignment="1">
      <alignment horizontal="center" vertical="center" wrapText="1"/>
    </xf>
    <xf numFmtId="0" fontId="0" fillId="0" borderId="0" xfId="0"/>
    <xf numFmtId="0" fontId="18" fillId="12" borderId="0" xfId="0" applyFont="1" applyFill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3" fillId="9" borderId="20" xfId="0" applyFont="1" applyFill="1" applyBorder="1" applyAlignment="1">
      <alignment horizontal="center" vertical="center"/>
    </xf>
    <xf numFmtId="0" fontId="5" fillId="0" borderId="23" xfId="0" applyFont="1" applyBorder="1"/>
    <xf numFmtId="0" fontId="3" fillId="9" borderId="16" xfId="0" applyFont="1" applyFill="1" applyBorder="1" applyAlignment="1">
      <alignment horizontal="center" vertical="center"/>
    </xf>
    <xf numFmtId="0" fontId="5" fillId="0" borderId="17" xfId="0" applyFont="1" applyBorder="1"/>
    <xf numFmtId="0" fontId="5" fillId="0" borderId="18" xfId="0" applyFont="1" applyBorder="1"/>
    <xf numFmtId="0" fontId="23" fillId="0" borderId="0" xfId="0" applyFont="1" applyAlignment="1">
      <alignment vertical="center" wrapText="1"/>
    </xf>
    <xf numFmtId="166" fontId="9" fillId="0" borderId="0" xfId="0" applyNumberFormat="1" applyFont="1" applyAlignment="1">
      <alignment vertical="center"/>
    </xf>
    <xf numFmtId="0" fontId="12" fillId="14" borderId="16" xfId="0" applyFont="1" applyFill="1" applyBorder="1" applyAlignment="1">
      <alignment horizontal="center" vertical="center" wrapText="1"/>
    </xf>
    <xf numFmtId="0" fontId="3" fillId="14" borderId="20" xfId="0" applyFont="1" applyFill="1" applyBorder="1" applyAlignment="1">
      <alignment horizontal="center" vertical="center" wrapText="1"/>
    </xf>
    <xf numFmtId="0" fontId="3" fillId="15" borderId="16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/>
    </xf>
    <xf numFmtId="0" fontId="3" fillId="9" borderId="17" xfId="0" applyFont="1" applyFill="1" applyBorder="1" applyAlignment="1">
      <alignment horizontal="center" vertical="center"/>
    </xf>
    <xf numFmtId="0" fontId="24" fillId="15" borderId="26" xfId="0" applyFont="1" applyFill="1" applyBorder="1" applyAlignment="1">
      <alignment horizontal="center"/>
    </xf>
    <xf numFmtId="0" fontId="5" fillId="0" borderId="27" xfId="0" applyFont="1" applyBorder="1"/>
    <xf numFmtId="0" fontId="5" fillId="0" borderId="28" xfId="0" applyFont="1" applyBorder="1"/>
    <xf numFmtId="0" fontId="3" fillId="12" borderId="20" xfId="0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center" vertical="center"/>
    </xf>
    <xf numFmtId="0" fontId="22" fillId="15" borderId="26" xfId="0" applyFont="1" applyFill="1" applyBorder="1" applyAlignment="1">
      <alignment horizontal="center"/>
    </xf>
    <xf numFmtId="0" fontId="22" fillId="15" borderId="2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14" fillId="14" borderId="2" xfId="0" applyFont="1" applyFill="1" applyBorder="1" applyAlignment="1">
      <alignment horizontal="center" vertical="center" wrapText="1"/>
    </xf>
    <xf numFmtId="0" fontId="21" fillId="14" borderId="16" xfId="0" applyFont="1" applyFill="1" applyBorder="1" applyAlignment="1">
      <alignment horizontal="center" vertical="center" wrapText="1"/>
    </xf>
    <xf numFmtId="0" fontId="5" fillId="0" borderId="21" xfId="0" applyFont="1" applyBorder="1"/>
    <xf numFmtId="0" fontId="22" fillId="15" borderId="7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>
      <alignment horizontal="center" vertical="center" wrapText="1"/>
    </xf>
    <xf numFmtId="0" fontId="5" fillId="0" borderId="30" xfId="0" applyFont="1" applyBorder="1"/>
    <xf numFmtId="0" fontId="2" fillId="16" borderId="4" xfId="0" applyFont="1" applyFill="1" applyBorder="1" applyAlignment="1">
      <alignment horizontal="center" vertical="center" wrapText="1"/>
    </xf>
    <xf numFmtId="166" fontId="2" fillId="17" borderId="4" xfId="0" applyNumberFormat="1" applyFont="1" applyFill="1" applyBorder="1" applyAlignment="1">
      <alignment horizontal="center" vertical="center" wrapText="1"/>
    </xf>
    <xf numFmtId="0" fontId="8" fillId="22" borderId="2" xfId="0" applyFont="1" applyFill="1" applyBorder="1" applyAlignment="1">
      <alignment horizontal="center" vertical="center"/>
    </xf>
    <xf numFmtId="0" fontId="5" fillId="0" borderId="31" xfId="0" applyFont="1" applyBorder="1"/>
    <xf numFmtId="0" fontId="8" fillId="22" borderId="32" xfId="0" applyFont="1" applyFill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18" fillId="4" borderId="22" xfId="0" applyFont="1" applyFill="1" applyBorder="1" applyAlignment="1">
      <alignment horizontal="center" vertical="center" wrapText="1"/>
    </xf>
    <xf numFmtId="0" fontId="5" fillId="0" borderId="33" xfId="0" applyFont="1" applyBorder="1"/>
    <xf numFmtId="0" fontId="18" fillId="15" borderId="13" xfId="0" applyFont="1" applyFill="1" applyBorder="1" applyAlignment="1">
      <alignment horizontal="center" vertical="center" wrapText="1"/>
    </xf>
    <xf numFmtId="0" fontId="18" fillId="9" borderId="4" xfId="0" applyFont="1" applyFill="1" applyBorder="1" applyAlignment="1">
      <alignment horizontal="center" vertical="center" wrapText="1"/>
    </xf>
    <xf numFmtId="0" fontId="18" fillId="1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8" fillId="15" borderId="14" xfId="0" applyFont="1" applyFill="1" applyBorder="1" applyAlignment="1">
      <alignment horizontal="center" vertical="center" wrapText="1"/>
    </xf>
    <xf numFmtId="0" fontId="5" fillId="0" borderId="34" xfId="0" applyFont="1" applyBorder="1"/>
    <xf numFmtId="0" fontId="5" fillId="0" borderId="35" xfId="0" applyFont="1" applyBorder="1"/>
    <xf numFmtId="0" fontId="18" fillId="15" borderId="32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rgb="FFFF7474"/>
      </font>
      <fill>
        <patternFill patternType="solid">
          <fgColor rgb="FF808080"/>
          <bgColor rgb="FF808080"/>
        </patternFill>
      </fill>
    </dxf>
    <dxf>
      <font>
        <color rgb="FFFF7474"/>
      </font>
      <fill>
        <patternFill patternType="none"/>
      </fill>
    </dxf>
    <dxf>
      <fill>
        <patternFill patternType="solid">
          <fgColor rgb="FF34A853"/>
          <bgColor rgb="FF34A853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lang="es-AR" b="0" i="0">
                <a:solidFill>
                  <a:srgbClr val="757575"/>
                </a:solidFill>
                <a:latin typeface="+mn-lt"/>
              </a:rPr>
              <a:t>Curva de destinos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Destino 1</c:v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des'!$C$5:$N$5</c:f>
              <c:numCache>
                <c:formatCode>General</c:formatCode>
                <c:ptCount val="12"/>
                <c:pt idx="0">
                  <c:v>11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>
                  <c:v>5</c:v>
                </c:pt>
                <c:pt idx="5">
                  <c:v>5</c:v>
                </c:pt>
                <c:pt idx="6">
                  <c:v>11</c:v>
                </c:pt>
                <c:pt idx="7">
                  <c:v>9</c:v>
                </c:pt>
                <c:pt idx="8">
                  <c:v>8</c:v>
                </c:pt>
                <c:pt idx="9">
                  <c:v>7</c:v>
                </c:pt>
                <c:pt idx="10">
                  <c:v>6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EE-43D0-8BCB-38F9582B35D5}"/>
            </c:ext>
          </c:extLst>
        </c:ser>
        <c:ser>
          <c:idx val="1"/>
          <c:order val="1"/>
          <c:tx>
            <c:v>Destino 2</c:v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des'!$C$6:$N$6</c:f>
              <c:numCache>
                <c:formatCode>General</c:formatCode>
                <c:ptCount val="12"/>
                <c:pt idx="0">
                  <c:v>14</c:v>
                </c:pt>
                <c:pt idx="1">
                  <c:v>11</c:v>
                </c:pt>
                <c:pt idx="2">
                  <c:v>8</c:v>
                </c:pt>
                <c:pt idx="3">
                  <c:v>6</c:v>
                </c:pt>
                <c:pt idx="4">
                  <c:v>4</c:v>
                </c:pt>
                <c:pt idx="5">
                  <c:v>5</c:v>
                </c:pt>
                <c:pt idx="6">
                  <c:v>9</c:v>
                </c:pt>
                <c:pt idx="7">
                  <c:v>8</c:v>
                </c:pt>
                <c:pt idx="8">
                  <c:v>7</c:v>
                </c:pt>
                <c:pt idx="9">
                  <c:v>6</c:v>
                </c:pt>
                <c:pt idx="10">
                  <c:v>5</c:v>
                </c:pt>
                <c:pt idx="1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EE-43D0-8BCB-38F9582B35D5}"/>
            </c:ext>
          </c:extLst>
        </c:ser>
        <c:ser>
          <c:idx val="2"/>
          <c:order val="2"/>
          <c:tx>
            <c:strRef>
              <c:f>'6.3 Curva de estacionalidad des'!$B$7</c:f>
              <c:strCache>
                <c:ptCount val="1"/>
                <c:pt idx="0">
                  <c:v>Litoral (Misiones)</c:v>
                </c:pt>
              </c:strCache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des'!$C$7:$N$7</c:f>
              <c:numCache>
                <c:formatCode>General</c:formatCode>
                <c:ptCount val="12"/>
                <c:pt idx="0">
                  <c:v>11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6</c:v>
                </c:pt>
                <c:pt idx="5">
                  <c:v>6</c:v>
                </c:pt>
                <c:pt idx="6">
                  <c:v>10</c:v>
                </c:pt>
                <c:pt idx="7">
                  <c:v>9</c:v>
                </c:pt>
                <c:pt idx="8">
                  <c:v>8</c:v>
                </c:pt>
                <c:pt idx="9">
                  <c:v>7</c:v>
                </c:pt>
                <c:pt idx="10">
                  <c:v>7</c:v>
                </c:pt>
                <c:pt idx="1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EE-43D0-8BCB-38F9582B35D5}"/>
            </c:ext>
          </c:extLst>
        </c:ser>
        <c:ser>
          <c:idx val="3"/>
          <c:order val="3"/>
          <c:tx>
            <c:strRef>
              <c:f>'6.3 Curva de estacionalidad des'!$B$8</c:f>
              <c:strCache>
                <c:ptCount val="1"/>
                <c:pt idx="0">
                  <c:v>Centro (Cordoba) </c:v>
                </c:pt>
              </c:strCache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des'!$C$8:$N$8</c:f>
              <c:numCache>
                <c:formatCode>General</c:formatCode>
                <c:ptCount val="12"/>
                <c:pt idx="0">
                  <c:v>13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5</c:v>
                </c:pt>
                <c:pt idx="5">
                  <c:v>6</c:v>
                </c:pt>
                <c:pt idx="6">
                  <c:v>12</c:v>
                </c:pt>
                <c:pt idx="7">
                  <c:v>9</c:v>
                </c:pt>
                <c:pt idx="8">
                  <c:v>7</c:v>
                </c:pt>
                <c:pt idx="9">
                  <c:v>6</c:v>
                </c:pt>
                <c:pt idx="10">
                  <c:v>6</c:v>
                </c:pt>
                <c:pt idx="1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EE-43D0-8BCB-38F9582B35D5}"/>
            </c:ext>
          </c:extLst>
        </c:ser>
        <c:ser>
          <c:idx val="4"/>
          <c:order val="4"/>
          <c:tx>
            <c:strRef>
              <c:f>'6.3 Curva de estacionalidad des'!$B$9</c:f>
              <c:strCache>
                <c:ptCount val="1"/>
                <c:pt idx="0">
                  <c:v>Patagonia (Rio negro)</c:v>
                </c:pt>
              </c:strCache>
            </c:strRef>
          </c:tx>
          <c:spPr>
            <a:ln cmpd="sng">
              <a:solidFill>
                <a:srgbClr val="FF6D01"/>
              </a:solidFill>
            </a:ln>
          </c:spPr>
          <c:marker>
            <c:symbol val="none"/>
          </c:marker>
          <c:cat>
            <c:strRef>
              <c:f>'6.3 Curva de estacionalidad des'!$C$4:$N$4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'6.3 Curva de estacionalidad des'!$C$9:$N$9</c:f>
              <c:numCache>
                <c:formatCode>General</c:formatCode>
                <c:ptCount val="12"/>
                <c:pt idx="0">
                  <c:v>9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9</c:v>
                </c:pt>
                <c:pt idx="6">
                  <c:v>15</c:v>
                </c:pt>
                <c:pt idx="7">
                  <c:v>13</c:v>
                </c:pt>
                <c:pt idx="8">
                  <c:v>9</c:v>
                </c:pt>
                <c:pt idx="9">
                  <c:v>7</c:v>
                </c:pt>
                <c:pt idx="10">
                  <c:v>6</c:v>
                </c:pt>
                <c:pt idx="1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AEE-43D0-8BCB-38F9582B3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3893093"/>
        <c:axId val="7962241"/>
      </c:lineChart>
      <c:catAx>
        <c:axId val="49389309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7962241"/>
        <c:crosses val="autoZero"/>
        <c:auto val="1"/>
        <c:lblAlgn val="ctr"/>
        <c:lblOffset val="100"/>
        <c:noMultiLvlLbl val="1"/>
      </c:catAx>
      <c:valAx>
        <c:axId val="79622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493893093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152400</xdr:colOff>
      <xdr:row>10</xdr:row>
      <xdr:rowOff>114300</xdr:rowOff>
    </xdr:from>
    <xdr:ext cx="5715000" cy="3533775"/>
    <xdr:graphicFrame macro="">
      <xdr:nvGraphicFramePr>
        <xdr:cNvPr id="2" name="Chart 1" title="Curva de destino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657225</xdr:colOff>
      <xdr:row>24</xdr:row>
      <xdr:rowOff>76200</xdr:rowOff>
    </xdr:from>
    <xdr:ext cx="5448300" cy="241935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ercadolibre.com.ar/tacho-de-basura-nictom-12-lts-cesto-acero-inoxidable-pedal-color-plateado/p/MLA29679802?pdp_filters=item_id%3AMLA2134191794" TargetMode="External"/><Relationship Id="rId13" Type="http://schemas.openxmlformats.org/officeDocument/2006/relationships/hyperlink" Target="https://articulo.mercadolibre.com.ar/MLA-1566933972-utiles-escolares-libreria-revendedores-kioscos-set-mayorista-_JM" TargetMode="External"/><Relationship Id="rId18" Type="http://schemas.openxmlformats.org/officeDocument/2006/relationships/hyperlink" Target="https://articulo.mercadolibre.com.ar/MLA-1579047580-lampara-de-pie-moderna-metal-diseno-curva-arco-pantalla-tela-_JM" TargetMode="External"/><Relationship Id="rId26" Type="http://schemas.openxmlformats.org/officeDocument/2006/relationships/hyperlink" Target="https://portaltramites.inpi.gob.ar/InfoPortal/Aranceles" TargetMode="External"/><Relationship Id="rId3" Type="http://schemas.openxmlformats.org/officeDocument/2006/relationships/hyperlink" Target="https://www.mercadolibre.com.ar/notebook-lenovo-ideapad-slim-3-156-ryzen-5-8gb-512ssd-w11-color-azul/p/MLA37830419?pdp_filters=item_id%3AMLA1880611384" TargetMode="External"/><Relationship Id="rId21" Type="http://schemas.openxmlformats.org/officeDocument/2006/relationships/hyperlink" Target="https://www.mercadolibre.com.ar/luz-de-emergencia-candela-30-led-recargable-pack-x-2-unidades-voltaje-50-lumens-luz-baja-100-lumens-luz-alta-autonomia-minima-4-horas-maxima-8-horas-montaje-de-techo-pared-2w-bateria-protegida/p/MLA50850654?pdp_filters=item_id:MLA1516515335" TargetMode="External"/><Relationship Id="rId7" Type="http://schemas.openxmlformats.org/officeDocument/2006/relationships/hyperlink" Target="https://www.mercadolibre.com.ar/matafuego-abc-5kg/up/MLAU180103579?pdp_filters=item_id%3AMLA1381052639" TargetMode="External"/><Relationship Id="rId12" Type="http://schemas.openxmlformats.org/officeDocument/2006/relationships/hyperlink" Target="https://www.mercadolibre.com.ar/taza-armonia-durax-pack-x-4-vidrio-transparente/p/MLA52839434?pdp_filters=item_id%3AMLA2186165516" TargetMode="External"/><Relationship Id="rId17" Type="http://schemas.openxmlformats.org/officeDocument/2006/relationships/hyperlink" Target="https://www.mercadolibre.com.ar/dispenser-de-mesa-agua-fria-caliente-mate-bidon-10-y-20-l-color-blanco/p/MLA19929559?pdp_filters=item_id%3AMLA2288959742" TargetMode="External"/><Relationship Id="rId25" Type="http://schemas.openxmlformats.org/officeDocument/2006/relationships/hyperlink" Target="https://manage.wix.com/get-domain?referralAdditionalInfo=storefront&amp;referrer=storefront&amp;domainName=www.somosrumbox.com&amp;flowType=purchase" TargetMode="External"/><Relationship Id="rId2" Type="http://schemas.openxmlformats.org/officeDocument/2006/relationships/hyperlink" Target="https://www.mercadolibre.com.ar/escritorio-ricchezze-mesina-110-cm-2-cajones-c-correderas-color-nebraska-gris/p/MLA24172812?pdp_filters=item_id%3AMLA1473666321" TargetMode="External"/><Relationship Id="rId16" Type="http://schemas.openxmlformats.org/officeDocument/2006/relationships/hyperlink" Target="https://www.mercadolibre.com.ar/cuadro-mural-personalizado-80-x-50-cm/up/MLAU218886696?pdp_filters=item_id%3AMLA1142312684" TargetMode="External"/><Relationship Id="rId20" Type="http://schemas.openxmlformats.org/officeDocument/2006/relationships/hyperlink" Target="https://www.mercadolibre.com.ar/botiquin-primeros-auxilios-n-8-fabricante-directo/up/MLAU192578887?pdp_filters=item_id:MLA761910336" TargetMode="External"/><Relationship Id="rId1" Type="http://schemas.openxmlformats.org/officeDocument/2006/relationships/hyperlink" Target="https://www.mercadolibre.com.ar/tacho-de-basura-nictom-12-lts-cesto-acero-inoxidable-pedal-color-plateado/p/MLA29679802?pdp_filters=item_id%3AMLA2134191794" TargetMode="External"/><Relationship Id="rId6" Type="http://schemas.openxmlformats.org/officeDocument/2006/relationships/hyperlink" Target="https://articulo.mercadolibre.com.ar/MLA-1640797828-planta-artificial-65cm-para-interior-y-exterior-premium-_JM" TargetMode="External"/><Relationship Id="rId11" Type="http://schemas.openxmlformats.org/officeDocument/2006/relationships/hyperlink" Target="https://www.mercadolibre.com.ar/mesa-bar-auxiliar-industrial-hierro-multiuso-funcional-negro/up/MLAU3478041015?pdp_filters=item_id%3AMLA2432712538" TargetMode="External"/><Relationship Id="rId24" Type="http://schemas.openxmlformats.org/officeDocument/2006/relationships/hyperlink" Target="https://habilitamos.com/" TargetMode="External"/><Relationship Id="rId5" Type="http://schemas.openxmlformats.org/officeDocument/2006/relationships/hyperlink" Target="https://www.mercadolibre.com.ar/impresora-hp-laserjet-m111ablanco-y-negro-impresora-para-impresion/p/MLA34506866?pdp_filters=item_id%3AMLA2091706670" TargetMode="External"/><Relationship Id="rId15" Type="http://schemas.openxmlformats.org/officeDocument/2006/relationships/hyperlink" Target="https://www.mercadolibre.com.ar/sillon-individual-un-cuerpo-shey-rustic-antidesgarro/up/MLAU318362807?pdp_filters=item_id%3AMLA1409878569" TargetMode="External"/><Relationship Id="rId23" Type="http://schemas.openxmlformats.org/officeDocument/2006/relationships/hyperlink" Target="https://www.zonaprop.com.ar/propiedades/clasificado/alclocin-oficina-amueblada-2-ambientes-con-aire-57067735.html?labs=4,OFF-I-27-i-i-removeTipoCategoria,20251104135623,c5054c71-6a0a-42e0-8e2c-6d225f2cb089&amp;userid=0&amp;itemid=57004748&amp;labs_source=RECOMENDADOS_FICHA_PROPIEDAD_MOBILE&amp;labs_version=2&amp;utm_source=share&amp;utm_medium=copyLink&amp;utm_campaign=property_share&amp;utm_source=share&amp;utm_medium=copyLink&amp;utm_campaign=property_share" TargetMode="External"/><Relationship Id="rId28" Type="http://schemas.openxmlformats.org/officeDocument/2006/relationships/comments" Target="../comments1.xml"/><Relationship Id="rId10" Type="http://schemas.openxmlformats.org/officeDocument/2006/relationships/hyperlink" Target="https://www.mercadolibre.com.ar/cafetera-automatica-nescafe-dolce-gusto-mini-me-black-color-negro/p/MLA24345591?pdp_filters=item_id%3AMLA1430152457" TargetMode="External"/><Relationship Id="rId19" Type="http://schemas.openxmlformats.org/officeDocument/2006/relationships/hyperlink" Target="https://www.mercadolibre.com.ar/matafuego-abc-5kg/up/MLAU180103579?pdp_filters=item_id%3AMLA1381052639" TargetMode="External"/><Relationship Id="rId4" Type="http://schemas.openxmlformats.org/officeDocument/2006/relationships/hyperlink" Target="https://www.mercadolibre.com.ar/silla-de-oficina-aluminium-chambers-ergonomica-negra-con-tapizado-de-cuero-sintetico-desillas/p/MLA15758149?pdp_filters=item_id%3AMLA2277511280" TargetMode="External"/><Relationship Id="rId9" Type="http://schemas.openxmlformats.org/officeDocument/2006/relationships/hyperlink" Target="https://www.mercadolibre.com.ar/cuadro-mural-personalizado-80-x-50-cm/up/MLAU218886696?pdp_filters=item_id%3AMLA1142312684" TargetMode="External"/><Relationship Id="rId14" Type="http://schemas.openxmlformats.org/officeDocument/2006/relationships/hyperlink" Target="https://www.mercadolibre.com.ar/mesa-ratona-de-living-comedor-diseno-industrial-super-resistente-calidad-premium-moderna-minimalista-lbs/p/MLA59192585?pdp_filters=item_id%3AMLA1554457609" TargetMode="External"/><Relationship Id="rId22" Type="http://schemas.openxmlformats.org/officeDocument/2006/relationships/hyperlink" Target="https://www.zonaprop.com.ar/propiedades/clasificado/alclocin-oficina-amueblada-2-ambientes-con-aire-57067735.html?labs=4,OFF-I-27-i-i-removeTipoCategoria,20251104135623,c5054c71-6a0a-42e0-8e2c-6d225f2cb089&amp;userid=0&amp;itemid=57004748&amp;labs_source=RECOMENDADOS_FICHA_PROPIEDAD_MOBILE&amp;labs_version=2&amp;utm_source=share&amp;utm_medium=copyLink&amp;utm_campaign=property_share&amp;utm_source=share&amp;utm_medium=copyLink&amp;utm_campaign=property_share" TargetMode="External"/><Relationship Id="rId27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indec.gob.ar/indec/web/Nivel4-Tema-3-13-56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argentina.gob.ar/trabajo/buscastrabajo/conocetusderechos/salario" TargetMode="External"/><Relationship Id="rId1" Type="http://schemas.openxmlformats.org/officeDocument/2006/relationships/hyperlink" Target="https://www.faevyt.org.ar/faecy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3399"/>
    <outlinePr summaryBelow="0" summaryRight="0"/>
  </sheetPr>
  <dimension ref="A1:Z978"/>
  <sheetViews>
    <sheetView topLeftCell="A7" workbookViewId="0"/>
  </sheetViews>
  <sheetFormatPr baseColWidth="10" defaultColWidth="12.5703125" defaultRowHeight="15" customHeight="1" x14ac:dyDescent="0.2"/>
  <cols>
    <col min="1" max="1" width="6.28515625" customWidth="1"/>
    <col min="2" max="2" width="45.85546875" customWidth="1"/>
    <col min="3" max="3" width="17.28515625" customWidth="1"/>
    <col min="4" max="4" width="14.5703125" customWidth="1"/>
    <col min="5" max="5" width="19.140625" customWidth="1"/>
    <col min="6" max="6" width="63" customWidth="1"/>
    <col min="7" max="7" width="19.85546875" customWidth="1"/>
    <col min="8" max="8" width="30.42578125" customWidth="1"/>
    <col min="9" max="9" width="19.85546875" customWidth="1"/>
    <col min="10" max="10" width="23.7109375" customWidth="1"/>
    <col min="11" max="26" width="12.7109375" customWidth="1"/>
  </cols>
  <sheetData>
    <row r="1" spans="1:26" ht="27" customHeight="1" x14ac:dyDescent="0.2">
      <c r="A1" s="1"/>
      <c r="B1" s="2"/>
      <c r="C1" s="2"/>
      <c r="D1" s="2"/>
      <c r="E1" s="2"/>
      <c r="F1" s="2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7" customHeight="1" x14ac:dyDescent="0.2">
      <c r="A2" s="1"/>
      <c r="B2" s="4" t="s">
        <v>0</v>
      </c>
      <c r="C2" s="5">
        <v>1435</v>
      </c>
      <c r="D2" s="1"/>
      <c r="E2" s="2"/>
      <c r="F2" s="2"/>
      <c r="G2" s="1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7" customHeight="1" x14ac:dyDescent="0.2">
      <c r="A3" s="1"/>
      <c r="B3" s="4" t="s">
        <v>1</v>
      </c>
      <c r="C3" s="6">
        <v>45965</v>
      </c>
      <c r="D3" s="1"/>
      <c r="E3" s="2"/>
      <c r="F3" s="2"/>
      <c r="G3" s="1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7" customHeight="1" x14ac:dyDescent="0.2">
      <c r="A4" s="1"/>
      <c r="B4" s="4" t="s">
        <v>2</v>
      </c>
      <c r="C4" s="5" t="s">
        <v>3</v>
      </c>
      <c r="D4" s="1"/>
      <c r="E4" s="2"/>
      <c r="F4" s="2"/>
      <c r="G4" s="1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7" customHeight="1" x14ac:dyDescent="0.2">
      <c r="A5" s="1"/>
      <c r="B5" s="167" t="s">
        <v>4</v>
      </c>
      <c r="C5" s="168"/>
      <c r="D5" s="1"/>
      <c r="E5" s="2"/>
      <c r="F5" s="2"/>
      <c r="G5" s="1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7" customHeight="1" x14ac:dyDescent="0.2">
      <c r="A6" s="1"/>
      <c r="B6" s="7"/>
      <c r="C6" s="8"/>
      <c r="D6" s="169" t="s">
        <v>5</v>
      </c>
      <c r="E6" s="2"/>
      <c r="F6" s="2"/>
      <c r="G6" s="1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7" customHeight="1" x14ac:dyDescent="0.2">
      <c r="A7" s="1"/>
      <c r="B7" s="9" t="s">
        <v>6</v>
      </c>
      <c r="C7" s="10">
        <f>E44</f>
        <v>4494</v>
      </c>
      <c r="D7" s="170"/>
      <c r="E7" s="2"/>
      <c r="F7" s="2"/>
      <c r="G7" s="1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7" customHeight="1" x14ac:dyDescent="0.2">
      <c r="A8" s="1"/>
      <c r="B8" s="11" t="s">
        <v>7</v>
      </c>
      <c r="C8" s="12">
        <f>E57</f>
        <v>1504.99</v>
      </c>
      <c r="D8" s="170"/>
      <c r="E8" s="2"/>
      <c r="F8" s="2"/>
      <c r="G8" s="1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7" customHeight="1" x14ac:dyDescent="0.2">
      <c r="A9" s="1"/>
      <c r="B9" s="13" t="s">
        <v>8</v>
      </c>
      <c r="C9" s="14">
        <f>E65</f>
        <v>1463</v>
      </c>
      <c r="D9" s="170"/>
      <c r="E9" s="2"/>
      <c r="F9" s="172"/>
      <c r="G9" s="1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7" customHeight="1" x14ac:dyDescent="0.2">
      <c r="A10" s="1"/>
      <c r="B10" s="15" t="s">
        <v>9</v>
      </c>
      <c r="C10" s="16">
        <f>E74</f>
        <v>1428.34</v>
      </c>
      <c r="D10" s="170"/>
      <c r="E10" s="2"/>
      <c r="F10" s="170"/>
      <c r="G10" s="1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7" customHeight="1" x14ac:dyDescent="0.2">
      <c r="A11" s="1"/>
      <c r="B11" s="17" t="s">
        <v>10</v>
      </c>
      <c r="C11" s="18">
        <f>'6.6 Cashflow'!B44</f>
        <v>33182.772829294998</v>
      </c>
      <c r="D11" s="170"/>
      <c r="E11" s="2"/>
      <c r="F11" s="170"/>
      <c r="G11" s="1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7" customHeight="1" x14ac:dyDescent="0.2">
      <c r="A12" s="1"/>
      <c r="B12" s="19" t="s">
        <v>11</v>
      </c>
      <c r="C12" s="20">
        <f>SUM(C6:C11)</f>
        <v>42073.102829295</v>
      </c>
      <c r="D12" s="171"/>
      <c r="E12" s="2"/>
      <c r="F12" s="170"/>
      <c r="G12" s="1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7" customHeight="1" x14ac:dyDescent="0.2">
      <c r="A13" s="1"/>
      <c r="B13" s="1"/>
      <c r="C13" s="1"/>
      <c r="D13" s="1"/>
      <c r="E13" s="2"/>
      <c r="F13" s="171"/>
      <c r="G13" s="1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7" customHeight="1" x14ac:dyDescent="0.2">
      <c r="A14" s="1"/>
      <c r="B14" s="167" t="s">
        <v>12</v>
      </c>
      <c r="C14" s="168"/>
      <c r="D14" s="169" t="s">
        <v>5</v>
      </c>
      <c r="E14" s="2"/>
      <c r="F14" s="2"/>
      <c r="G14" s="1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7" customHeight="1" x14ac:dyDescent="0.2">
      <c r="A15" s="1"/>
      <c r="B15" s="21" t="s">
        <v>13</v>
      </c>
      <c r="C15" s="22">
        <f>'6.2 Detalle de Financiación'!C8</f>
        <v>44000</v>
      </c>
      <c r="D15" s="170"/>
      <c r="E15" s="2"/>
      <c r="F15" s="2"/>
      <c r="G15" s="1"/>
      <c r="H15" s="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7" customHeight="1" x14ac:dyDescent="0.2">
      <c r="A16" s="1"/>
      <c r="B16" s="21" t="s">
        <v>14</v>
      </c>
      <c r="C16" s="22">
        <f>'6.2 Detalle de Financiación'!F6</f>
        <v>0</v>
      </c>
      <c r="D16" s="170"/>
      <c r="E16" s="2"/>
      <c r="F16" s="2"/>
      <c r="G16" s="1"/>
      <c r="H16" s="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7" customHeight="1" x14ac:dyDescent="0.2">
      <c r="A17" s="1"/>
      <c r="B17" s="21" t="s">
        <v>15</v>
      </c>
      <c r="C17" s="22">
        <f>'6.2 Detalle de Financiación'!I6</f>
        <v>0</v>
      </c>
      <c r="D17" s="170"/>
      <c r="E17" s="2"/>
      <c r="F17" s="2"/>
      <c r="G17" s="1"/>
      <c r="H17" s="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7" customHeight="1" x14ac:dyDescent="0.2">
      <c r="A18" s="1"/>
      <c r="B18" s="19" t="s">
        <v>16</v>
      </c>
      <c r="C18" s="20">
        <f>SUM(C15:C16)</f>
        <v>44000</v>
      </c>
      <c r="D18" s="170"/>
      <c r="E18" s="2"/>
      <c r="F18" s="2"/>
      <c r="G18" s="1"/>
      <c r="H18" s="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7" customHeight="1" x14ac:dyDescent="0.2">
      <c r="A19" s="1"/>
      <c r="B19" s="173"/>
      <c r="C19" s="168"/>
      <c r="D19" s="170"/>
      <c r="E19" s="2"/>
      <c r="F19" s="2"/>
      <c r="G19" s="1"/>
      <c r="H19" s="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3" t="s">
        <v>17</v>
      </c>
      <c r="C20" s="24">
        <f>C18-C12</f>
        <v>1926.8971707050005</v>
      </c>
      <c r="D20" s="171"/>
      <c r="E20" s="2"/>
      <c r="F20" s="2"/>
      <c r="G20" s="1"/>
      <c r="H20" s="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7" customHeight="1" x14ac:dyDescent="0.2">
      <c r="A21" s="1"/>
      <c r="B21" s="2"/>
      <c r="C21" s="2"/>
      <c r="D21" s="2"/>
      <c r="E21" s="2"/>
      <c r="F21" s="2"/>
      <c r="G21" s="1"/>
      <c r="H21" s="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" customHeight="1" x14ac:dyDescent="0.2">
      <c r="A22" s="1"/>
      <c r="B22" s="174" t="s">
        <v>18</v>
      </c>
      <c r="C22" s="175"/>
      <c r="D22" s="175"/>
      <c r="E22" s="175"/>
      <c r="F22" s="176"/>
      <c r="G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7" customHeight="1" x14ac:dyDescent="0.2">
      <c r="A23" s="1"/>
      <c r="B23" s="177"/>
      <c r="C23" s="178"/>
      <c r="D23" s="178"/>
      <c r="E23" s="178"/>
      <c r="F23" s="179"/>
      <c r="G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2" customHeight="1" x14ac:dyDescent="0.3">
      <c r="A24" s="1"/>
      <c r="B24" s="25" t="s">
        <v>19</v>
      </c>
      <c r="C24" s="26" t="s">
        <v>20</v>
      </c>
      <c r="D24" s="26" t="s">
        <v>21</v>
      </c>
      <c r="E24" s="26" t="s">
        <v>22</v>
      </c>
      <c r="F24" s="26" t="s">
        <v>23</v>
      </c>
      <c r="G24" s="1"/>
      <c r="H24" s="27"/>
      <c r="I24" s="2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90" x14ac:dyDescent="0.3">
      <c r="A25" s="1"/>
      <c r="B25" s="28" t="s">
        <v>24</v>
      </c>
      <c r="C25" s="29">
        <v>26</v>
      </c>
      <c r="D25" s="28">
        <v>1</v>
      </c>
      <c r="E25" s="30">
        <f>C25*D25</f>
        <v>26</v>
      </c>
      <c r="F25" s="31" t="s">
        <v>25</v>
      </c>
      <c r="G25" s="1"/>
      <c r="H25" s="27"/>
      <c r="I25" s="27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3.25" customHeight="1" x14ac:dyDescent="0.3">
      <c r="A26" s="1"/>
      <c r="B26" s="180" t="s">
        <v>26</v>
      </c>
      <c r="C26" s="181"/>
      <c r="D26" s="168"/>
      <c r="E26" s="30">
        <f>SUM(E25)</f>
        <v>26</v>
      </c>
      <c r="F26" s="32" t="s">
        <v>5</v>
      </c>
      <c r="G26" s="1"/>
      <c r="H26" s="27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3.25" customHeight="1" x14ac:dyDescent="0.3">
      <c r="A27" s="1"/>
      <c r="B27" s="182" t="s">
        <v>26</v>
      </c>
      <c r="C27" s="181"/>
      <c r="D27" s="168"/>
      <c r="E27" s="33">
        <v>26</v>
      </c>
      <c r="F27" s="32" t="s">
        <v>5</v>
      </c>
      <c r="G27" s="1"/>
      <c r="H27" s="27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3.2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3.25" customHeight="1" x14ac:dyDescent="0.3">
      <c r="A29" s="1"/>
      <c r="B29" s="183" t="s">
        <v>6</v>
      </c>
      <c r="C29" s="181"/>
      <c r="D29" s="181"/>
      <c r="E29" s="181"/>
      <c r="F29" s="168"/>
      <c r="G29" s="1"/>
      <c r="H29" s="27"/>
      <c r="I29" s="2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5" customHeight="1" x14ac:dyDescent="0.3">
      <c r="A30" s="1"/>
      <c r="B30" s="26" t="s">
        <v>27</v>
      </c>
      <c r="C30" s="26" t="s">
        <v>20</v>
      </c>
      <c r="D30" s="26" t="s">
        <v>21</v>
      </c>
      <c r="E30" s="26" t="s">
        <v>22</v>
      </c>
      <c r="F30" s="26" t="s">
        <v>23</v>
      </c>
      <c r="G30" s="1"/>
      <c r="H30" s="27"/>
      <c r="I30" s="27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90" x14ac:dyDescent="0.3">
      <c r="A31" s="1"/>
      <c r="B31" s="34" t="s">
        <v>28</v>
      </c>
      <c r="C31" s="35">
        <v>90</v>
      </c>
      <c r="D31" s="34">
        <v>2</v>
      </c>
      <c r="E31" s="36">
        <f t="shared" ref="E31:E42" si="0">C31*D31</f>
        <v>180</v>
      </c>
      <c r="F31" s="37" t="s">
        <v>29</v>
      </c>
      <c r="G31" s="1"/>
      <c r="H31" s="27"/>
      <c r="I31" s="2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90" x14ac:dyDescent="0.3">
      <c r="A32" s="1"/>
      <c r="B32" s="34" t="s">
        <v>30</v>
      </c>
      <c r="C32" s="35">
        <v>506</v>
      </c>
      <c r="D32" s="34">
        <v>4</v>
      </c>
      <c r="E32" s="36">
        <f t="shared" si="0"/>
        <v>2024</v>
      </c>
      <c r="F32" s="37" t="s">
        <v>31</v>
      </c>
      <c r="G32" s="1"/>
      <c r="H32" s="27"/>
      <c r="I32" s="2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08" x14ac:dyDescent="0.3">
      <c r="A33" s="1"/>
      <c r="B33" s="34" t="s">
        <v>32</v>
      </c>
      <c r="C33" s="35">
        <v>91</v>
      </c>
      <c r="D33" s="34">
        <v>6</v>
      </c>
      <c r="E33" s="36">
        <f t="shared" si="0"/>
        <v>546</v>
      </c>
      <c r="F33" s="37" t="s">
        <v>33</v>
      </c>
      <c r="G33" s="1"/>
      <c r="H33" s="27"/>
      <c r="I33" s="2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90" x14ac:dyDescent="0.3">
      <c r="A34" s="1"/>
      <c r="B34" s="34" t="s">
        <v>34</v>
      </c>
      <c r="C34" s="35">
        <v>103</v>
      </c>
      <c r="D34" s="34">
        <v>1</v>
      </c>
      <c r="E34" s="36">
        <f t="shared" si="0"/>
        <v>103</v>
      </c>
      <c r="F34" s="37" t="s">
        <v>35</v>
      </c>
      <c r="G34" s="1"/>
      <c r="H34" s="27"/>
      <c r="I34" s="27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54" x14ac:dyDescent="0.2">
      <c r="A35" s="1"/>
      <c r="B35" s="34" t="s">
        <v>36</v>
      </c>
      <c r="C35" s="35">
        <v>20</v>
      </c>
      <c r="D35" s="34">
        <v>2</v>
      </c>
      <c r="E35" s="36">
        <f t="shared" si="0"/>
        <v>40</v>
      </c>
      <c r="F35" s="37" t="s">
        <v>37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72" x14ac:dyDescent="0.2">
      <c r="A36" s="1"/>
      <c r="B36" s="34" t="s">
        <v>38</v>
      </c>
      <c r="C36" s="38">
        <v>55</v>
      </c>
      <c r="D36" s="34">
        <v>1</v>
      </c>
      <c r="E36" s="36">
        <f t="shared" si="0"/>
        <v>55</v>
      </c>
      <c r="F36" s="37" t="s">
        <v>39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90" x14ac:dyDescent="0.2">
      <c r="A37" s="1"/>
      <c r="B37" s="34" t="s">
        <v>40</v>
      </c>
      <c r="C37" s="38">
        <v>26</v>
      </c>
      <c r="D37" s="34">
        <v>1</v>
      </c>
      <c r="E37" s="36">
        <f t="shared" si="0"/>
        <v>26</v>
      </c>
      <c r="F37" s="37" t="s">
        <v>25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90" x14ac:dyDescent="0.2">
      <c r="A38" s="1"/>
      <c r="B38" s="34" t="s">
        <v>41</v>
      </c>
      <c r="C38" s="38">
        <v>31</v>
      </c>
      <c r="D38" s="34">
        <v>1</v>
      </c>
      <c r="E38" s="36">
        <f t="shared" si="0"/>
        <v>31</v>
      </c>
      <c r="F38" s="37" t="s">
        <v>42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90" x14ac:dyDescent="0.2">
      <c r="A39" s="1"/>
      <c r="B39" s="34" t="s">
        <v>43</v>
      </c>
      <c r="C39" s="38">
        <v>137</v>
      </c>
      <c r="D39" s="34">
        <v>1</v>
      </c>
      <c r="E39" s="36">
        <f t="shared" si="0"/>
        <v>137</v>
      </c>
      <c r="F39" s="37" t="s">
        <v>44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90" x14ac:dyDescent="0.2">
      <c r="A40" s="1"/>
      <c r="B40" s="34" t="s">
        <v>45</v>
      </c>
      <c r="C40" s="38">
        <v>101</v>
      </c>
      <c r="D40" s="34">
        <v>1</v>
      </c>
      <c r="E40" s="36">
        <f t="shared" si="0"/>
        <v>101</v>
      </c>
      <c r="F40" s="37" t="s">
        <v>46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90" x14ac:dyDescent="0.2">
      <c r="A41" s="1"/>
      <c r="B41" s="34" t="s">
        <v>47</v>
      </c>
      <c r="C41" s="38">
        <v>4</v>
      </c>
      <c r="D41" s="34">
        <v>6</v>
      </c>
      <c r="E41" s="36">
        <f t="shared" si="0"/>
        <v>24</v>
      </c>
      <c r="F41" s="37" t="s">
        <v>48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54" x14ac:dyDescent="0.2">
      <c r="A42" s="1"/>
      <c r="B42" s="34" t="s">
        <v>49</v>
      </c>
      <c r="C42" s="38">
        <v>82</v>
      </c>
      <c r="D42" s="34">
        <v>1</v>
      </c>
      <c r="E42" s="36">
        <f t="shared" si="0"/>
        <v>82</v>
      </c>
      <c r="F42" s="37" t="s">
        <v>50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3.25" customHeight="1" x14ac:dyDescent="0.2">
      <c r="A43" s="1"/>
      <c r="B43" s="184" t="s">
        <v>51</v>
      </c>
      <c r="C43" s="181"/>
      <c r="D43" s="168"/>
      <c r="E43" s="10">
        <f>SUM(E31:E42)</f>
        <v>3349</v>
      </c>
      <c r="F43" s="32" t="s">
        <v>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3.25" customHeight="1" x14ac:dyDescent="0.2">
      <c r="A44" s="1"/>
      <c r="B44" s="185" t="s">
        <v>52</v>
      </c>
      <c r="C44" s="181"/>
      <c r="D44" s="168"/>
      <c r="E44" s="10">
        <f>SUM(E33:E43)</f>
        <v>4494</v>
      </c>
      <c r="F44" s="32" t="s">
        <v>5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3.2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3.25" customHeight="1" x14ac:dyDescent="0.2">
      <c r="A46" s="1"/>
      <c r="B46" s="186" t="s">
        <v>7</v>
      </c>
      <c r="C46" s="181"/>
      <c r="D46" s="181"/>
      <c r="E46" s="181"/>
      <c r="F46" s="168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3" customHeight="1" x14ac:dyDescent="0.2">
      <c r="A47" s="1"/>
      <c r="B47" s="25" t="s">
        <v>53</v>
      </c>
      <c r="C47" s="26" t="s">
        <v>20</v>
      </c>
      <c r="D47" s="26" t="s">
        <v>21</v>
      </c>
      <c r="E47" s="26" t="s">
        <v>22</v>
      </c>
      <c r="F47" s="26" t="s">
        <v>23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08" x14ac:dyDescent="0.2">
      <c r="A48" s="1"/>
      <c r="B48" s="39" t="s">
        <v>54</v>
      </c>
      <c r="C48" s="40">
        <v>45</v>
      </c>
      <c r="D48" s="41">
        <v>1</v>
      </c>
      <c r="E48" s="42">
        <f t="shared" ref="E48:E49" si="1">C48*D48</f>
        <v>45</v>
      </c>
      <c r="F48" s="43" t="s">
        <v>55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90" x14ac:dyDescent="0.2">
      <c r="A49" s="1"/>
      <c r="B49" s="39" t="s">
        <v>56</v>
      </c>
      <c r="C49" s="40">
        <v>124</v>
      </c>
      <c r="D49" s="41">
        <v>3</v>
      </c>
      <c r="E49" s="42">
        <f t="shared" si="1"/>
        <v>372</v>
      </c>
      <c r="F49" s="43" t="s">
        <v>57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90" x14ac:dyDescent="0.2">
      <c r="A50" s="1"/>
      <c r="B50" s="39" t="s">
        <v>41</v>
      </c>
      <c r="C50" s="40">
        <v>31</v>
      </c>
      <c r="D50" s="41">
        <v>1</v>
      </c>
      <c r="E50" s="42">
        <v>31</v>
      </c>
      <c r="F50" s="43" t="s">
        <v>42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90" x14ac:dyDescent="0.2">
      <c r="A51" s="1"/>
      <c r="B51" s="39" t="s">
        <v>58</v>
      </c>
      <c r="C51" s="40">
        <v>119</v>
      </c>
      <c r="D51" s="41">
        <v>1</v>
      </c>
      <c r="E51" s="42">
        <f t="shared" ref="E51:E55" si="2">C51*D51</f>
        <v>119</v>
      </c>
      <c r="F51" s="43" t="s">
        <v>59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54" x14ac:dyDescent="0.2">
      <c r="A52" s="1"/>
      <c r="B52" s="39" t="s">
        <v>60</v>
      </c>
      <c r="C52" s="39">
        <v>64</v>
      </c>
      <c r="D52" s="44">
        <v>2</v>
      </c>
      <c r="E52" s="42">
        <f t="shared" si="2"/>
        <v>128</v>
      </c>
      <c r="F52" s="43" t="s">
        <v>61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72" x14ac:dyDescent="0.2">
      <c r="A53" s="1"/>
      <c r="B53" s="39" t="s">
        <v>38</v>
      </c>
      <c r="C53" s="39">
        <v>55</v>
      </c>
      <c r="D53" s="44">
        <v>1</v>
      </c>
      <c r="E53" s="42">
        <f t="shared" si="2"/>
        <v>55</v>
      </c>
      <c r="F53" s="43" t="s">
        <v>39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42.75" customHeight="1" x14ac:dyDescent="0.2">
      <c r="A54" s="1"/>
      <c r="B54" s="39" t="s">
        <v>62</v>
      </c>
      <c r="C54" s="39">
        <v>28.09</v>
      </c>
      <c r="D54" s="44">
        <v>1</v>
      </c>
      <c r="E54" s="42">
        <f t="shared" si="2"/>
        <v>28.09</v>
      </c>
      <c r="F54" s="43" t="s">
        <v>63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42.75" customHeight="1" x14ac:dyDescent="0.2">
      <c r="A55" s="1"/>
      <c r="B55" s="39" t="s">
        <v>64</v>
      </c>
      <c r="C55" s="39">
        <v>10.95</v>
      </c>
      <c r="D55" s="44">
        <v>2</v>
      </c>
      <c r="E55" s="42">
        <f t="shared" si="2"/>
        <v>21.9</v>
      </c>
      <c r="F55" s="43" t="s">
        <v>65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3.25" customHeight="1" x14ac:dyDescent="0.2">
      <c r="A56" s="1"/>
      <c r="B56" s="187" t="s">
        <v>66</v>
      </c>
      <c r="C56" s="181"/>
      <c r="D56" s="168"/>
      <c r="E56" s="12">
        <f>SUM(E48:E53)</f>
        <v>750</v>
      </c>
      <c r="F56" s="32" t="s">
        <v>5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3.25" customHeight="1" x14ac:dyDescent="0.2">
      <c r="A57" s="1"/>
      <c r="B57" s="186" t="s">
        <v>67</v>
      </c>
      <c r="C57" s="181"/>
      <c r="D57" s="168"/>
      <c r="E57" s="12">
        <f>SUM(E49:E56)</f>
        <v>1504.99</v>
      </c>
      <c r="F57" s="32" t="s">
        <v>5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3.2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.2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3.25" customHeight="1" x14ac:dyDescent="0.2">
      <c r="A60" s="1"/>
      <c r="B60" s="190" t="s">
        <v>68</v>
      </c>
      <c r="C60" s="181"/>
      <c r="D60" s="181"/>
      <c r="E60" s="181"/>
      <c r="F60" s="168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37.5" customHeight="1" x14ac:dyDescent="0.2">
      <c r="A61" s="1"/>
      <c r="B61" s="25" t="s">
        <v>69</v>
      </c>
      <c r="C61" s="26" t="s">
        <v>20</v>
      </c>
      <c r="D61" s="26" t="s">
        <v>21</v>
      </c>
      <c r="E61" s="26" t="s">
        <v>22</v>
      </c>
      <c r="F61" s="26" t="s">
        <v>23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0" x14ac:dyDescent="0.2">
      <c r="A62" s="1"/>
      <c r="B62" s="45" t="s">
        <v>70</v>
      </c>
      <c r="C62" s="46">
        <v>418</v>
      </c>
      <c r="D62" s="46">
        <v>1</v>
      </c>
      <c r="E62" s="47">
        <f t="shared" ref="E62:E63" si="3">C62*D62</f>
        <v>418</v>
      </c>
      <c r="F62" s="48" t="s">
        <v>71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0" x14ac:dyDescent="0.2">
      <c r="A63" s="1"/>
      <c r="B63" s="45" t="s">
        <v>72</v>
      </c>
      <c r="C63" s="46">
        <v>1045</v>
      </c>
      <c r="D63" s="46">
        <v>1</v>
      </c>
      <c r="E63" s="47">
        <f t="shared" si="3"/>
        <v>1045</v>
      </c>
      <c r="F63" s="48" t="s">
        <v>71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3.25" customHeight="1" x14ac:dyDescent="0.2">
      <c r="A64" s="1"/>
      <c r="B64" s="45"/>
      <c r="C64" s="46"/>
      <c r="D64" s="46"/>
      <c r="E64" s="47"/>
      <c r="F64" s="46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3.25" customHeight="1" x14ac:dyDescent="0.2">
      <c r="A65" s="1"/>
      <c r="B65" s="190" t="s">
        <v>73</v>
      </c>
      <c r="C65" s="181"/>
      <c r="D65" s="168"/>
      <c r="E65" s="49">
        <f>SUM(E62:E64)</f>
        <v>1463</v>
      </c>
      <c r="F65" s="32" t="s">
        <v>5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3.2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3.25" customHeight="1" x14ac:dyDescent="0.2">
      <c r="A67" s="1"/>
      <c r="B67" s="191" t="s">
        <v>9</v>
      </c>
      <c r="C67" s="181"/>
      <c r="D67" s="181"/>
      <c r="E67" s="181"/>
      <c r="F67" s="168"/>
      <c r="G67" s="50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30" customHeight="1" x14ac:dyDescent="0.2">
      <c r="A68" s="1"/>
      <c r="B68" s="25" t="s">
        <v>9</v>
      </c>
      <c r="C68" s="26" t="s">
        <v>20</v>
      </c>
      <c r="D68" s="26" t="s">
        <v>21</v>
      </c>
      <c r="E68" s="26" t="s">
        <v>22</v>
      </c>
      <c r="F68" s="26" t="s">
        <v>23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3.25" customHeight="1" x14ac:dyDescent="0.2">
      <c r="A69" s="1"/>
      <c r="B69" s="51" t="s">
        <v>74</v>
      </c>
      <c r="C69" s="52">
        <v>289</v>
      </c>
      <c r="D69" s="52">
        <v>1</v>
      </c>
      <c r="E69" s="53">
        <f t="shared" ref="E69:E73" si="4">C69*D69</f>
        <v>289</v>
      </c>
      <c r="F69" s="54" t="s">
        <v>75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96.75" customHeight="1" x14ac:dyDescent="0.2">
      <c r="A70" s="1"/>
      <c r="B70" s="51" t="s">
        <v>76</v>
      </c>
      <c r="C70" s="52">
        <v>11.22</v>
      </c>
      <c r="D70" s="52">
        <v>5</v>
      </c>
      <c r="E70" s="53">
        <f t="shared" si="4"/>
        <v>56.1</v>
      </c>
      <c r="F70" s="54" t="s">
        <v>77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x14ac:dyDescent="0.2">
      <c r="A71" s="1"/>
      <c r="B71" s="51" t="s">
        <v>78</v>
      </c>
      <c r="C71" s="52">
        <v>12.13</v>
      </c>
      <c r="D71" s="52">
        <v>1</v>
      </c>
      <c r="E71" s="53">
        <f t="shared" si="4"/>
        <v>12.13</v>
      </c>
      <c r="F71" s="54" t="s">
        <v>79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3.25" customHeight="1" x14ac:dyDescent="0.2">
      <c r="A72" s="1"/>
      <c r="B72" s="51" t="s">
        <v>80</v>
      </c>
      <c r="C72" s="52">
        <v>1071.1099999999999</v>
      </c>
      <c r="D72" s="52">
        <v>1</v>
      </c>
      <c r="E72" s="53">
        <f t="shared" si="4"/>
        <v>1071.1099999999999</v>
      </c>
      <c r="F72" s="52" t="s">
        <v>81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3.25" customHeight="1" x14ac:dyDescent="0.2">
      <c r="A73" s="1"/>
      <c r="B73" s="51" t="s">
        <v>82</v>
      </c>
      <c r="C73" s="52"/>
      <c r="D73" s="52"/>
      <c r="E73" s="53">
        <f t="shared" si="4"/>
        <v>0</v>
      </c>
      <c r="F73" s="5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3.25" customHeight="1" x14ac:dyDescent="0.2">
      <c r="A74" s="1"/>
      <c r="B74" s="191" t="s">
        <v>83</v>
      </c>
      <c r="C74" s="181"/>
      <c r="D74" s="168"/>
      <c r="E74" s="55">
        <f>SUM(E69:E73)</f>
        <v>1428.34</v>
      </c>
      <c r="F74" s="32" t="s">
        <v>5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3.2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3.25" customHeight="1" x14ac:dyDescent="0.2">
      <c r="A77" s="1"/>
      <c r="B77" s="189" t="s">
        <v>10</v>
      </c>
      <c r="C77" s="181"/>
      <c r="D77" s="181"/>
      <c r="E77" s="168"/>
      <c r="F77" s="169" t="s">
        <v>84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38.25" customHeight="1" x14ac:dyDescent="0.2">
      <c r="A78" s="1"/>
      <c r="B78" s="188" t="s">
        <v>85</v>
      </c>
      <c r="C78" s="181"/>
      <c r="D78" s="168"/>
      <c r="E78" s="56">
        <f>'6.6 Cashflow'!B44</f>
        <v>33182.772829294998</v>
      </c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3.25" customHeight="1" x14ac:dyDescent="0.2">
      <c r="A79" s="1"/>
      <c r="B79" s="189" t="s">
        <v>86</v>
      </c>
      <c r="C79" s="181"/>
      <c r="D79" s="168"/>
      <c r="E79" s="57">
        <f>E78</f>
        <v>33182.772829294998</v>
      </c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3.25" customHeight="1" x14ac:dyDescent="0.2">
      <c r="A80" s="1"/>
      <c r="B80" s="1"/>
      <c r="C80" s="58"/>
      <c r="D80" s="1"/>
      <c r="E80" s="58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3.25" customHeight="1" x14ac:dyDescent="0.2">
      <c r="A81" s="1"/>
      <c r="B81" s="1"/>
      <c r="C81" s="58"/>
      <c r="D81" s="1"/>
      <c r="E81" s="58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3.25" customHeight="1" x14ac:dyDescent="0.2">
      <c r="A82" s="1"/>
      <c r="B82" s="1"/>
      <c r="C82" s="58"/>
      <c r="D82" s="1"/>
      <c r="E82" s="58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3.25" customHeight="1" x14ac:dyDescent="0.2">
      <c r="A83" s="1"/>
      <c r="B83" s="1"/>
      <c r="C83" s="58"/>
      <c r="D83" s="1"/>
      <c r="E83" s="58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3.25" customHeight="1" x14ac:dyDescent="0.2">
      <c r="A84" s="1"/>
      <c r="B84" s="1"/>
      <c r="C84" s="58"/>
      <c r="D84" s="1"/>
      <c r="E84" s="58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3.25" customHeight="1" x14ac:dyDescent="0.2">
      <c r="A85" s="1"/>
      <c r="B85" s="1"/>
      <c r="C85" s="58"/>
      <c r="D85" s="1"/>
      <c r="E85" s="58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3.25" customHeight="1" x14ac:dyDescent="0.2">
      <c r="A86" s="1"/>
      <c r="B86" s="1"/>
      <c r="C86" s="58"/>
      <c r="D86" s="1"/>
      <c r="E86" s="58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3.25" customHeight="1" x14ac:dyDescent="0.2">
      <c r="A87" s="1"/>
      <c r="B87" s="1"/>
      <c r="C87" s="58"/>
      <c r="D87" s="1"/>
      <c r="E87" s="58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3.25" customHeight="1" x14ac:dyDescent="0.2">
      <c r="A88" s="1"/>
      <c r="B88" s="1"/>
      <c r="C88" s="58"/>
      <c r="D88" s="1"/>
      <c r="E88" s="58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3.25" customHeight="1" x14ac:dyDescent="0.2">
      <c r="A89" s="1"/>
      <c r="B89" s="1"/>
      <c r="C89" s="58"/>
      <c r="D89" s="1"/>
      <c r="E89" s="5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3.25" customHeight="1" x14ac:dyDescent="0.2">
      <c r="A90" s="1"/>
      <c r="B90" s="1"/>
      <c r="C90" s="58"/>
      <c r="D90" s="1"/>
      <c r="E90" s="58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3.25" customHeight="1" x14ac:dyDescent="0.2">
      <c r="A91" s="1"/>
      <c r="B91" s="1"/>
      <c r="C91" s="58"/>
      <c r="D91" s="1"/>
      <c r="E91" s="58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3.25" customHeight="1" x14ac:dyDescent="0.2">
      <c r="A92" s="1"/>
      <c r="B92" s="1"/>
      <c r="C92" s="58"/>
      <c r="D92" s="1"/>
      <c r="E92" s="58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3.25" customHeight="1" x14ac:dyDescent="0.2">
      <c r="A93" s="1"/>
      <c r="B93" s="1"/>
      <c r="C93" s="58"/>
      <c r="D93" s="1"/>
      <c r="E93" s="58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3.25" customHeight="1" x14ac:dyDescent="0.2">
      <c r="A94" s="1"/>
      <c r="B94" s="1"/>
      <c r="C94" s="58"/>
      <c r="D94" s="1"/>
      <c r="E94" s="58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3.25" customHeight="1" x14ac:dyDescent="0.2">
      <c r="A95" s="1"/>
      <c r="B95" s="1"/>
      <c r="C95" s="58"/>
      <c r="D95" s="1"/>
      <c r="E95" s="58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3.25" customHeight="1" x14ac:dyDescent="0.2">
      <c r="A96" s="1"/>
      <c r="B96" s="1"/>
      <c r="C96" s="58"/>
      <c r="D96" s="1"/>
      <c r="E96" s="58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3.25" customHeight="1" x14ac:dyDescent="0.2">
      <c r="A97" s="1"/>
      <c r="B97" s="1"/>
      <c r="C97" s="58"/>
      <c r="D97" s="1"/>
      <c r="E97" s="58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3.25" customHeight="1" x14ac:dyDescent="0.2">
      <c r="A98" s="1"/>
      <c r="B98" s="1"/>
      <c r="C98" s="58"/>
      <c r="D98" s="1"/>
      <c r="E98" s="58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3.25" customHeight="1" x14ac:dyDescent="0.2">
      <c r="A99" s="1"/>
      <c r="B99" s="1"/>
      <c r="C99" s="58"/>
      <c r="D99" s="1"/>
      <c r="E99" s="58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3.25" customHeight="1" x14ac:dyDescent="0.2">
      <c r="A100" s="1"/>
      <c r="B100" s="1"/>
      <c r="C100" s="58"/>
      <c r="D100" s="1"/>
      <c r="E100" s="58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3.25" customHeight="1" x14ac:dyDescent="0.2">
      <c r="A101" s="1"/>
      <c r="B101" s="1"/>
      <c r="C101" s="58"/>
      <c r="D101" s="1"/>
      <c r="E101" s="58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3.25" customHeight="1" x14ac:dyDescent="0.2">
      <c r="A102" s="1"/>
      <c r="B102" s="1"/>
      <c r="C102" s="58"/>
      <c r="D102" s="1"/>
      <c r="E102" s="58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3.25" customHeight="1" x14ac:dyDescent="0.2">
      <c r="A103" s="1"/>
      <c r="B103" s="1"/>
      <c r="C103" s="58"/>
      <c r="D103" s="1"/>
      <c r="E103" s="58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3.25" customHeight="1" x14ac:dyDescent="0.2">
      <c r="A104" s="1"/>
      <c r="B104" s="1"/>
      <c r="C104" s="58"/>
      <c r="D104" s="1"/>
      <c r="E104" s="58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3.25" customHeight="1" x14ac:dyDescent="0.2">
      <c r="A105" s="1"/>
      <c r="B105" s="1"/>
      <c r="C105" s="58"/>
      <c r="D105" s="1"/>
      <c r="E105" s="58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3.25" customHeight="1" x14ac:dyDescent="0.2">
      <c r="A106" s="1"/>
      <c r="B106" s="1"/>
      <c r="C106" s="58"/>
      <c r="D106" s="1"/>
      <c r="E106" s="58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3.25" customHeight="1" x14ac:dyDescent="0.2">
      <c r="A107" s="1"/>
      <c r="B107" s="1"/>
      <c r="C107" s="58"/>
      <c r="D107" s="1"/>
      <c r="E107" s="58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3.25" customHeight="1" x14ac:dyDescent="0.2">
      <c r="A108" s="1"/>
      <c r="B108" s="1"/>
      <c r="C108" s="58"/>
      <c r="D108" s="1"/>
      <c r="E108" s="58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3.25" customHeight="1" x14ac:dyDescent="0.2">
      <c r="A109" s="1"/>
      <c r="B109" s="1"/>
      <c r="C109" s="58"/>
      <c r="D109" s="1"/>
      <c r="E109" s="58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3.25" customHeight="1" x14ac:dyDescent="0.2">
      <c r="A110" s="1"/>
      <c r="B110" s="1"/>
      <c r="C110" s="58"/>
      <c r="D110" s="1"/>
      <c r="E110" s="58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3.25" customHeight="1" x14ac:dyDescent="0.2">
      <c r="A111" s="1"/>
      <c r="B111" s="1"/>
      <c r="C111" s="58"/>
      <c r="D111" s="1"/>
      <c r="E111" s="58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3.25" customHeight="1" x14ac:dyDescent="0.2">
      <c r="A112" s="1"/>
      <c r="B112" s="1"/>
      <c r="C112" s="58"/>
      <c r="D112" s="1"/>
      <c r="E112" s="58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3.25" customHeight="1" x14ac:dyDescent="0.2">
      <c r="A113" s="1"/>
      <c r="B113" s="1"/>
      <c r="C113" s="58"/>
      <c r="D113" s="1"/>
      <c r="E113" s="58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3.25" customHeight="1" x14ac:dyDescent="0.2">
      <c r="A114" s="1"/>
      <c r="B114" s="1"/>
      <c r="C114" s="58"/>
      <c r="D114" s="1"/>
      <c r="E114" s="58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3.25" customHeight="1" x14ac:dyDescent="0.2">
      <c r="A115" s="1"/>
      <c r="B115" s="1"/>
      <c r="C115" s="58"/>
      <c r="D115" s="1"/>
      <c r="E115" s="58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3.25" customHeight="1" x14ac:dyDescent="0.2">
      <c r="A116" s="1"/>
      <c r="B116" s="1"/>
      <c r="C116" s="58"/>
      <c r="D116" s="1"/>
      <c r="E116" s="58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3.25" customHeight="1" x14ac:dyDescent="0.2">
      <c r="A117" s="1"/>
      <c r="B117" s="1"/>
      <c r="C117" s="58"/>
      <c r="D117" s="1"/>
      <c r="E117" s="58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3.25" customHeight="1" x14ac:dyDescent="0.2">
      <c r="A118" s="1"/>
      <c r="B118" s="1"/>
      <c r="C118" s="58"/>
      <c r="D118" s="1"/>
      <c r="E118" s="58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3.25" customHeight="1" x14ac:dyDescent="0.2">
      <c r="A119" s="1"/>
      <c r="B119" s="1"/>
      <c r="C119" s="58"/>
      <c r="D119" s="1"/>
      <c r="E119" s="58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3.25" customHeight="1" x14ac:dyDescent="0.2">
      <c r="A120" s="1"/>
      <c r="B120" s="1"/>
      <c r="C120" s="58"/>
      <c r="D120" s="1"/>
      <c r="E120" s="58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3.25" customHeight="1" x14ac:dyDescent="0.2">
      <c r="A121" s="1"/>
      <c r="B121" s="1"/>
      <c r="C121" s="58"/>
      <c r="D121" s="1"/>
      <c r="E121" s="58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3.25" customHeight="1" x14ac:dyDescent="0.2">
      <c r="A122" s="1"/>
      <c r="B122" s="1"/>
      <c r="C122" s="58"/>
      <c r="D122" s="1"/>
      <c r="E122" s="58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3.25" customHeight="1" x14ac:dyDescent="0.2">
      <c r="A123" s="1"/>
      <c r="B123" s="1"/>
      <c r="C123" s="58"/>
      <c r="D123" s="1"/>
      <c r="E123" s="58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3.25" customHeight="1" x14ac:dyDescent="0.2">
      <c r="A124" s="1"/>
      <c r="B124" s="1"/>
      <c r="C124" s="58"/>
      <c r="D124" s="1"/>
      <c r="E124" s="58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3.25" customHeight="1" x14ac:dyDescent="0.2">
      <c r="A125" s="1"/>
      <c r="B125" s="1"/>
      <c r="C125" s="58"/>
      <c r="D125" s="1"/>
      <c r="E125" s="58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3.25" customHeight="1" x14ac:dyDescent="0.2">
      <c r="A126" s="1"/>
      <c r="B126" s="1"/>
      <c r="C126" s="58"/>
      <c r="D126" s="1"/>
      <c r="E126" s="58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3.25" customHeight="1" x14ac:dyDescent="0.2">
      <c r="A127" s="1"/>
      <c r="B127" s="1"/>
      <c r="C127" s="58"/>
      <c r="D127" s="1"/>
      <c r="E127" s="58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3.25" customHeight="1" x14ac:dyDescent="0.2">
      <c r="A128" s="1"/>
      <c r="B128" s="1"/>
      <c r="C128" s="58"/>
      <c r="D128" s="1"/>
      <c r="E128" s="5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3.25" customHeight="1" x14ac:dyDescent="0.2">
      <c r="A129" s="1"/>
      <c r="B129" s="1"/>
      <c r="C129" s="58"/>
      <c r="D129" s="1"/>
      <c r="E129" s="58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3.25" customHeight="1" x14ac:dyDescent="0.2">
      <c r="A130" s="1"/>
      <c r="B130" s="1"/>
      <c r="C130" s="58"/>
      <c r="D130" s="1"/>
      <c r="E130" s="58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3.25" customHeight="1" x14ac:dyDescent="0.2">
      <c r="A131" s="1"/>
      <c r="B131" s="1"/>
      <c r="C131" s="58"/>
      <c r="D131" s="1"/>
      <c r="E131" s="58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3.25" customHeight="1" x14ac:dyDescent="0.2">
      <c r="A132" s="1"/>
      <c r="B132" s="1"/>
      <c r="C132" s="58"/>
      <c r="D132" s="1"/>
      <c r="E132" s="58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3.25" customHeight="1" x14ac:dyDescent="0.2">
      <c r="A133" s="1"/>
      <c r="B133" s="1"/>
      <c r="C133" s="58"/>
      <c r="D133" s="1"/>
      <c r="E133" s="58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3.25" customHeight="1" x14ac:dyDescent="0.2">
      <c r="A134" s="1"/>
      <c r="B134" s="1"/>
      <c r="C134" s="58"/>
      <c r="D134" s="1"/>
      <c r="E134" s="58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3.25" customHeight="1" x14ac:dyDescent="0.2">
      <c r="A135" s="1"/>
      <c r="B135" s="1"/>
      <c r="C135" s="58"/>
      <c r="D135" s="1"/>
      <c r="E135" s="58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3.25" customHeight="1" x14ac:dyDescent="0.2">
      <c r="A136" s="1"/>
      <c r="B136" s="1"/>
      <c r="C136" s="58"/>
      <c r="D136" s="1"/>
      <c r="E136" s="58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3.25" customHeight="1" x14ac:dyDescent="0.2">
      <c r="A137" s="1"/>
      <c r="B137" s="1"/>
      <c r="C137" s="58"/>
      <c r="D137" s="1"/>
      <c r="E137" s="58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3.25" customHeight="1" x14ac:dyDescent="0.2">
      <c r="A138" s="1"/>
      <c r="B138" s="1"/>
      <c r="C138" s="58"/>
      <c r="D138" s="1"/>
      <c r="E138" s="58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3.25" customHeight="1" x14ac:dyDescent="0.2">
      <c r="A139" s="1"/>
      <c r="B139" s="1"/>
      <c r="C139" s="58"/>
      <c r="D139" s="1"/>
      <c r="E139" s="58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3.25" customHeight="1" x14ac:dyDescent="0.2">
      <c r="A140" s="1"/>
      <c r="B140" s="1"/>
      <c r="C140" s="58"/>
      <c r="D140" s="1"/>
      <c r="E140" s="58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3.25" customHeight="1" x14ac:dyDescent="0.2">
      <c r="A141" s="1"/>
      <c r="B141" s="1"/>
      <c r="C141" s="58"/>
      <c r="D141" s="1"/>
      <c r="E141" s="58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3.25" customHeight="1" x14ac:dyDescent="0.2">
      <c r="A142" s="1"/>
      <c r="B142" s="1"/>
      <c r="C142" s="58"/>
      <c r="D142" s="1"/>
      <c r="E142" s="58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3.25" customHeight="1" x14ac:dyDescent="0.2">
      <c r="A143" s="1"/>
      <c r="B143" s="1"/>
      <c r="C143" s="58"/>
      <c r="D143" s="1"/>
      <c r="E143" s="58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3.25" customHeight="1" x14ac:dyDescent="0.2">
      <c r="A144" s="1"/>
      <c r="B144" s="1"/>
      <c r="C144" s="58"/>
      <c r="D144" s="1"/>
      <c r="E144" s="58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3.25" customHeight="1" x14ac:dyDescent="0.2">
      <c r="A145" s="1"/>
      <c r="B145" s="1"/>
      <c r="C145" s="58"/>
      <c r="D145" s="1"/>
      <c r="E145" s="58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3.25" customHeight="1" x14ac:dyDescent="0.2">
      <c r="A146" s="1"/>
      <c r="B146" s="1"/>
      <c r="C146" s="58"/>
      <c r="D146" s="1"/>
      <c r="E146" s="58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3.25" customHeight="1" x14ac:dyDescent="0.2">
      <c r="A147" s="1"/>
      <c r="B147" s="1"/>
      <c r="C147" s="58"/>
      <c r="D147" s="1"/>
      <c r="E147" s="58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3.25" customHeight="1" x14ac:dyDescent="0.2">
      <c r="A148" s="1"/>
      <c r="B148" s="1"/>
      <c r="C148" s="58"/>
      <c r="D148" s="1"/>
      <c r="E148" s="58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3.25" customHeight="1" x14ac:dyDescent="0.2">
      <c r="A149" s="1"/>
      <c r="B149" s="1"/>
      <c r="C149" s="58"/>
      <c r="D149" s="1"/>
      <c r="E149" s="58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3.25" customHeight="1" x14ac:dyDescent="0.2">
      <c r="A150" s="1"/>
      <c r="B150" s="1"/>
      <c r="C150" s="58"/>
      <c r="D150" s="1"/>
      <c r="E150" s="58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3.25" customHeight="1" x14ac:dyDescent="0.2">
      <c r="A151" s="1"/>
      <c r="B151" s="1"/>
      <c r="C151" s="58"/>
      <c r="D151" s="1"/>
      <c r="E151" s="58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3.25" customHeight="1" x14ac:dyDescent="0.2">
      <c r="A152" s="1"/>
      <c r="B152" s="1"/>
      <c r="C152" s="58"/>
      <c r="D152" s="1"/>
      <c r="E152" s="58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3.25" customHeight="1" x14ac:dyDescent="0.2">
      <c r="A153" s="1"/>
      <c r="B153" s="1"/>
      <c r="C153" s="58"/>
      <c r="D153" s="1"/>
      <c r="E153" s="58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3.25" customHeight="1" x14ac:dyDescent="0.2">
      <c r="A154" s="1"/>
      <c r="B154" s="1"/>
      <c r="C154" s="58"/>
      <c r="D154" s="1"/>
      <c r="E154" s="5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3.25" customHeight="1" x14ac:dyDescent="0.2">
      <c r="A155" s="1"/>
      <c r="B155" s="1"/>
      <c r="C155" s="58"/>
      <c r="D155" s="1"/>
      <c r="E155" s="5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3.25" customHeight="1" x14ac:dyDescent="0.2">
      <c r="A156" s="1"/>
      <c r="B156" s="1"/>
      <c r="C156" s="58"/>
      <c r="D156" s="1"/>
      <c r="E156" s="5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3.25" customHeight="1" x14ac:dyDescent="0.2">
      <c r="A157" s="1"/>
      <c r="B157" s="1"/>
      <c r="C157" s="58"/>
      <c r="D157" s="1"/>
      <c r="E157" s="58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3.25" customHeight="1" x14ac:dyDescent="0.2">
      <c r="A158" s="1"/>
      <c r="B158" s="1"/>
      <c r="C158" s="58"/>
      <c r="D158" s="1"/>
      <c r="E158" s="58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3.25" customHeight="1" x14ac:dyDescent="0.2">
      <c r="A159" s="1"/>
      <c r="B159" s="1"/>
      <c r="C159" s="58"/>
      <c r="D159" s="1"/>
      <c r="E159" s="58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3.25" customHeight="1" x14ac:dyDescent="0.2">
      <c r="A160" s="1"/>
      <c r="B160" s="1"/>
      <c r="C160" s="58"/>
      <c r="D160" s="1"/>
      <c r="E160" s="58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3.25" customHeight="1" x14ac:dyDescent="0.2">
      <c r="A161" s="1"/>
      <c r="B161" s="1"/>
      <c r="C161" s="58"/>
      <c r="D161" s="1"/>
      <c r="E161" s="58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3.25" customHeight="1" x14ac:dyDescent="0.2">
      <c r="A162" s="1"/>
      <c r="B162" s="1"/>
      <c r="C162" s="58"/>
      <c r="D162" s="1"/>
      <c r="E162" s="58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3.25" customHeight="1" x14ac:dyDescent="0.2">
      <c r="A163" s="1"/>
      <c r="B163" s="1"/>
      <c r="C163" s="58"/>
      <c r="D163" s="1"/>
      <c r="E163" s="58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3.25" customHeight="1" x14ac:dyDescent="0.2">
      <c r="A164" s="1"/>
      <c r="B164" s="1"/>
      <c r="C164" s="58"/>
      <c r="D164" s="1"/>
      <c r="E164" s="58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3.25" customHeight="1" x14ac:dyDescent="0.2">
      <c r="A165" s="1"/>
      <c r="B165" s="1"/>
      <c r="C165" s="58"/>
      <c r="D165" s="1"/>
      <c r="E165" s="58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3.25" customHeight="1" x14ac:dyDescent="0.2">
      <c r="A166" s="1"/>
      <c r="B166" s="1"/>
      <c r="C166" s="58"/>
      <c r="D166" s="1"/>
      <c r="E166" s="58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3.25" customHeight="1" x14ac:dyDescent="0.2">
      <c r="A167" s="1"/>
      <c r="B167" s="1"/>
      <c r="C167" s="58"/>
      <c r="D167" s="1"/>
      <c r="E167" s="58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3.25" customHeight="1" x14ac:dyDescent="0.2">
      <c r="A168" s="1"/>
      <c r="B168" s="1"/>
      <c r="C168" s="58"/>
      <c r="D168" s="1"/>
      <c r="E168" s="58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3.25" customHeight="1" x14ac:dyDescent="0.2">
      <c r="A169" s="1"/>
      <c r="B169" s="1"/>
      <c r="C169" s="58"/>
      <c r="D169" s="1"/>
      <c r="E169" s="58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3.25" customHeight="1" x14ac:dyDescent="0.2">
      <c r="A170" s="1"/>
      <c r="B170" s="1"/>
      <c r="C170" s="58"/>
      <c r="D170" s="1"/>
      <c r="E170" s="58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3.25" customHeight="1" x14ac:dyDescent="0.2">
      <c r="A171" s="1"/>
      <c r="B171" s="1"/>
      <c r="C171" s="58"/>
      <c r="D171" s="1"/>
      <c r="E171" s="58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3.25" customHeight="1" x14ac:dyDescent="0.2">
      <c r="A172" s="1"/>
      <c r="B172" s="1"/>
      <c r="C172" s="58"/>
      <c r="D172" s="1"/>
      <c r="E172" s="58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3.25" customHeight="1" x14ac:dyDescent="0.2">
      <c r="A173" s="1"/>
      <c r="B173" s="1"/>
      <c r="C173" s="58"/>
      <c r="D173" s="1"/>
      <c r="E173" s="58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3.25" customHeight="1" x14ac:dyDescent="0.2">
      <c r="A174" s="1"/>
      <c r="B174" s="1"/>
      <c r="C174" s="58"/>
      <c r="D174" s="1"/>
      <c r="E174" s="58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3.25" customHeight="1" x14ac:dyDescent="0.2">
      <c r="A175" s="1"/>
      <c r="B175" s="1"/>
      <c r="C175" s="58"/>
      <c r="D175" s="1"/>
      <c r="E175" s="58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3.25" customHeight="1" x14ac:dyDescent="0.2">
      <c r="A176" s="1"/>
      <c r="B176" s="1"/>
      <c r="C176" s="58"/>
      <c r="D176" s="1"/>
      <c r="E176" s="58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3.25" customHeight="1" x14ac:dyDescent="0.2">
      <c r="A177" s="1"/>
      <c r="B177" s="1"/>
      <c r="C177" s="58"/>
      <c r="D177" s="1"/>
      <c r="E177" s="58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3.25" customHeight="1" x14ac:dyDescent="0.2">
      <c r="A178" s="1"/>
      <c r="B178" s="1"/>
      <c r="C178" s="58"/>
      <c r="D178" s="1"/>
      <c r="E178" s="58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3.25" customHeight="1" x14ac:dyDescent="0.2">
      <c r="A179" s="1"/>
      <c r="B179" s="1"/>
      <c r="C179" s="58"/>
      <c r="D179" s="1"/>
      <c r="E179" s="58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3.25" customHeight="1" x14ac:dyDescent="0.2">
      <c r="A180" s="1"/>
      <c r="B180" s="1"/>
      <c r="C180" s="58"/>
      <c r="D180" s="1"/>
      <c r="E180" s="58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3.25" customHeight="1" x14ac:dyDescent="0.2">
      <c r="A181" s="1"/>
      <c r="B181" s="1"/>
      <c r="C181" s="58"/>
      <c r="D181" s="1"/>
      <c r="E181" s="58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3.25" customHeight="1" x14ac:dyDescent="0.2">
      <c r="A182" s="1"/>
      <c r="B182" s="1"/>
      <c r="C182" s="58"/>
      <c r="D182" s="1"/>
      <c r="E182" s="58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3.25" customHeight="1" x14ac:dyDescent="0.2">
      <c r="A183" s="1"/>
      <c r="B183" s="1"/>
      <c r="C183" s="58"/>
      <c r="D183" s="1"/>
      <c r="E183" s="58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3.25" customHeight="1" x14ac:dyDescent="0.2">
      <c r="A184" s="1"/>
      <c r="B184" s="1"/>
      <c r="C184" s="58"/>
      <c r="D184" s="1"/>
      <c r="E184" s="58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3.25" customHeight="1" x14ac:dyDescent="0.2">
      <c r="A185" s="1"/>
      <c r="B185" s="1"/>
      <c r="C185" s="58"/>
      <c r="D185" s="1"/>
      <c r="E185" s="58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3.25" customHeight="1" x14ac:dyDescent="0.2">
      <c r="A186" s="1"/>
      <c r="B186" s="1"/>
      <c r="C186" s="58"/>
      <c r="D186" s="1"/>
      <c r="E186" s="58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3.25" customHeight="1" x14ac:dyDescent="0.2">
      <c r="A187" s="1"/>
      <c r="B187" s="1"/>
      <c r="C187" s="58"/>
      <c r="D187" s="1"/>
      <c r="E187" s="58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3.25" customHeight="1" x14ac:dyDescent="0.2">
      <c r="A188" s="1"/>
      <c r="B188" s="1"/>
      <c r="C188" s="58"/>
      <c r="D188" s="1"/>
      <c r="E188" s="58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3.25" customHeight="1" x14ac:dyDescent="0.2">
      <c r="A189" s="1"/>
      <c r="B189" s="1"/>
      <c r="C189" s="58"/>
      <c r="D189" s="1"/>
      <c r="E189" s="58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3.25" customHeight="1" x14ac:dyDescent="0.2">
      <c r="A190" s="1"/>
      <c r="B190" s="1"/>
      <c r="C190" s="58"/>
      <c r="D190" s="1"/>
      <c r="E190" s="58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3.25" customHeight="1" x14ac:dyDescent="0.2">
      <c r="A191" s="1"/>
      <c r="B191" s="1"/>
      <c r="C191" s="58"/>
      <c r="D191" s="1"/>
      <c r="E191" s="58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3.25" customHeight="1" x14ac:dyDescent="0.2">
      <c r="A192" s="1"/>
      <c r="B192" s="1"/>
      <c r="C192" s="58"/>
      <c r="D192" s="1"/>
      <c r="E192" s="58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3.25" customHeight="1" x14ac:dyDescent="0.2">
      <c r="A193" s="1"/>
      <c r="B193" s="1"/>
      <c r="C193" s="58"/>
      <c r="D193" s="1"/>
      <c r="E193" s="58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3.25" customHeight="1" x14ac:dyDescent="0.2">
      <c r="A194" s="1"/>
      <c r="B194" s="1"/>
      <c r="C194" s="58"/>
      <c r="D194" s="1"/>
      <c r="E194" s="58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3.25" customHeight="1" x14ac:dyDescent="0.2">
      <c r="A195" s="1"/>
      <c r="B195" s="1"/>
      <c r="C195" s="58"/>
      <c r="D195" s="1"/>
      <c r="E195" s="58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3.25" customHeight="1" x14ac:dyDescent="0.2">
      <c r="A196" s="1"/>
      <c r="B196" s="1"/>
      <c r="C196" s="58"/>
      <c r="D196" s="1"/>
      <c r="E196" s="58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3.25" customHeight="1" x14ac:dyDescent="0.2">
      <c r="A197" s="1"/>
      <c r="B197" s="1"/>
      <c r="C197" s="58"/>
      <c r="D197" s="1"/>
      <c r="E197" s="58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3.25" customHeight="1" x14ac:dyDescent="0.2">
      <c r="A198" s="1"/>
      <c r="B198" s="1"/>
      <c r="C198" s="58"/>
      <c r="D198" s="1"/>
      <c r="E198" s="58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3.25" customHeight="1" x14ac:dyDescent="0.2">
      <c r="A199" s="1"/>
      <c r="B199" s="1"/>
      <c r="C199" s="58"/>
      <c r="D199" s="1"/>
      <c r="E199" s="58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3.25" customHeight="1" x14ac:dyDescent="0.2">
      <c r="A200" s="1"/>
      <c r="B200" s="1"/>
      <c r="C200" s="58"/>
      <c r="D200" s="1"/>
      <c r="E200" s="58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3.25" customHeight="1" x14ac:dyDescent="0.2">
      <c r="A201" s="1"/>
      <c r="B201" s="1"/>
      <c r="C201" s="58"/>
      <c r="D201" s="1"/>
      <c r="E201" s="58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3.25" customHeight="1" x14ac:dyDescent="0.2">
      <c r="A202" s="1"/>
      <c r="B202" s="1"/>
      <c r="C202" s="58"/>
      <c r="D202" s="1"/>
      <c r="E202" s="58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3.25" customHeight="1" x14ac:dyDescent="0.2">
      <c r="A203" s="1"/>
      <c r="B203" s="1"/>
      <c r="C203" s="58"/>
      <c r="D203" s="1"/>
      <c r="E203" s="58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3.25" customHeight="1" x14ac:dyDescent="0.2">
      <c r="A204" s="1"/>
      <c r="B204" s="1"/>
      <c r="C204" s="58"/>
      <c r="D204" s="1"/>
      <c r="E204" s="58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3.25" customHeight="1" x14ac:dyDescent="0.2">
      <c r="A205" s="1"/>
      <c r="B205" s="1"/>
      <c r="C205" s="58"/>
      <c r="D205" s="1"/>
      <c r="E205" s="58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3.25" customHeight="1" x14ac:dyDescent="0.2">
      <c r="A206" s="1"/>
      <c r="B206" s="1"/>
      <c r="C206" s="58"/>
      <c r="D206" s="1"/>
      <c r="E206" s="58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3.25" customHeight="1" x14ac:dyDescent="0.2">
      <c r="A207" s="1"/>
      <c r="B207" s="1"/>
      <c r="C207" s="58"/>
      <c r="D207" s="1"/>
      <c r="E207" s="58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3.25" customHeight="1" x14ac:dyDescent="0.2">
      <c r="A208" s="1"/>
      <c r="B208" s="1"/>
      <c r="C208" s="58"/>
      <c r="D208" s="1"/>
      <c r="E208" s="58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3.25" customHeight="1" x14ac:dyDescent="0.2">
      <c r="A209" s="1"/>
      <c r="B209" s="1"/>
      <c r="C209" s="58"/>
      <c r="D209" s="1"/>
      <c r="E209" s="58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3.25" customHeight="1" x14ac:dyDescent="0.2">
      <c r="A210" s="1"/>
      <c r="B210" s="1"/>
      <c r="C210" s="58"/>
      <c r="D210" s="1"/>
      <c r="E210" s="58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3.25" customHeight="1" x14ac:dyDescent="0.2">
      <c r="A211" s="1"/>
      <c r="B211" s="1"/>
      <c r="C211" s="58"/>
      <c r="D211" s="1"/>
      <c r="E211" s="58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3.25" customHeight="1" x14ac:dyDescent="0.2">
      <c r="A212" s="1"/>
      <c r="B212" s="1"/>
      <c r="C212" s="58"/>
      <c r="D212" s="1"/>
      <c r="E212" s="58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3.25" customHeight="1" x14ac:dyDescent="0.2">
      <c r="A213" s="1"/>
      <c r="B213" s="1"/>
      <c r="C213" s="58"/>
      <c r="D213" s="1"/>
      <c r="E213" s="58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3.25" customHeight="1" x14ac:dyDescent="0.2">
      <c r="A214" s="1"/>
      <c r="B214" s="1"/>
      <c r="C214" s="58"/>
      <c r="D214" s="1"/>
      <c r="E214" s="58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3.25" customHeight="1" x14ac:dyDescent="0.2">
      <c r="A215" s="1"/>
      <c r="B215" s="1"/>
      <c r="C215" s="58"/>
      <c r="D215" s="1"/>
      <c r="E215" s="58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3.25" customHeight="1" x14ac:dyDescent="0.2">
      <c r="A216" s="1"/>
      <c r="B216" s="1"/>
      <c r="C216" s="58"/>
      <c r="D216" s="1"/>
      <c r="E216" s="58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3.25" customHeight="1" x14ac:dyDescent="0.2">
      <c r="A217" s="1"/>
      <c r="B217" s="1"/>
      <c r="C217" s="58"/>
      <c r="D217" s="1"/>
      <c r="E217" s="58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3.25" customHeight="1" x14ac:dyDescent="0.2">
      <c r="A218" s="1"/>
      <c r="B218" s="1"/>
      <c r="C218" s="58"/>
      <c r="D218" s="1"/>
      <c r="E218" s="58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3.25" customHeight="1" x14ac:dyDescent="0.2">
      <c r="A219" s="1"/>
      <c r="B219" s="1"/>
      <c r="C219" s="58"/>
      <c r="D219" s="1"/>
      <c r="E219" s="58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3.25" customHeight="1" x14ac:dyDescent="0.2">
      <c r="A220" s="1"/>
      <c r="B220" s="1"/>
      <c r="C220" s="58"/>
      <c r="D220" s="1"/>
      <c r="E220" s="58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3.25" customHeight="1" x14ac:dyDescent="0.2">
      <c r="A221" s="1"/>
      <c r="B221" s="1"/>
      <c r="C221" s="58"/>
      <c r="D221" s="1"/>
      <c r="E221" s="58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3.25" customHeight="1" x14ac:dyDescent="0.2">
      <c r="A222" s="1"/>
      <c r="B222" s="1"/>
      <c r="C222" s="58"/>
      <c r="D222" s="1"/>
      <c r="E222" s="58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3.25" customHeight="1" x14ac:dyDescent="0.2">
      <c r="A223" s="1"/>
      <c r="B223" s="1"/>
      <c r="C223" s="58"/>
      <c r="D223" s="1"/>
      <c r="E223" s="58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3.25" customHeight="1" x14ac:dyDescent="0.2">
      <c r="A224" s="1"/>
      <c r="B224" s="1"/>
      <c r="C224" s="58"/>
      <c r="D224" s="1"/>
      <c r="E224" s="58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3.25" customHeight="1" x14ac:dyDescent="0.2">
      <c r="A225" s="1"/>
      <c r="B225" s="1"/>
      <c r="C225" s="58"/>
      <c r="D225" s="1"/>
      <c r="E225" s="58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3.25" customHeight="1" x14ac:dyDescent="0.2">
      <c r="A226" s="1"/>
      <c r="B226" s="1"/>
      <c r="C226" s="58"/>
      <c r="D226" s="1"/>
      <c r="E226" s="58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3.25" customHeight="1" x14ac:dyDescent="0.2">
      <c r="A227" s="1"/>
      <c r="B227" s="1"/>
      <c r="C227" s="58"/>
      <c r="D227" s="1"/>
      <c r="E227" s="58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3.25" customHeight="1" x14ac:dyDescent="0.2">
      <c r="A228" s="1"/>
      <c r="B228" s="1"/>
      <c r="C228" s="58"/>
      <c r="D228" s="1"/>
      <c r="E228" s="58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3.25" customHeight="1" x14ac:dyDescent="0.2">
      <c r="A229" s="1"/>
      <c r="B229" s="1"/>
      <c r="C229" s="58"/>
      <c r="D229" s="1"/>
      <c r="E229" s="58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3.25" customHeight="1" x14ac:dyDescent="0.2">
      <c r="A230" s="1"/>
      <c r="B230" s="1"/>
      <c r="C230" s="58"/>
      <c r="D230" s="1"/>
      <c r="E230" s="58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3.25" customHeight="1" x14ac:dyDescent="0.2">
      <c r="A231" s="1"/>
      <c r="B231" s="1"/>
      <c r="C231" s="58"/>
      <c r="D231" s="1"/>
      <c r="E231" s="58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3.25" customHeight="1" x14ac:dyDescent="0.2">
      <c r="A232" s="1"/>
      <c r="B232" s="1"/>
      <c r="C232" s="58"/>
      <c r="D232" s="1"/>
      <c r="E232" s="58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3.25" customHeight="1" x14ac:dyDescent="0.2">
      <c r="A233" s="1"/>
      <c r="B233" s="1"/>
      <c r="C233" s="58"/>
      <c r="D233" s="1"/>
      <c r="E233" s="58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3.25" customHeight="1" x14ac:dyDescent="0.2">
      <c r="A234" s="1"/>
      <c r="B234" s="1"/>
      <c r="C234" s="58"/>
      <c r="D234" s="1"/>
      <c r="E234" s="58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3.25" customHeight="1" x14ac:dyDescent="0.2">
      <c r="A235" s="1"/>
      <c r="B235" s="1"/>
      <c r="C235" s="58"/>
      <c r="D235" s="1"/>
      <c r="E235" s="58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3.25" customHeight="1" x14ac:dyDescent="0.2">
      <c r="A236" s="1"/>
      <c r="B236" s="1"/>
      <c r="C236" s="58"/>
      <c r="D236" s="1"/>
      <c r="E236" s="58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3.25" customHeight="1" x14ac:dyDescent="0.2">
      <c r="A237" s="1"/>
      <c r="B237" s="1"/>
      <c r="C237" s="58"/>
      <c r="D237" s="1"/>
      <c r="E237" s="58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3.25" customHeight="1" x14ac:dyDescent="0.2">
      <c r="A238" s="1"/>
      <c r="B238" s="1"/>
      <c r="C238" s="58"/>
      <c r="D238" s="1"/>
      <c r="E238" s="58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3.25" customHeight="1" x14ac:dyDescent="0.2">
      <c r="A239" s="1"/>
      <c r="B239" s="1"/>
      <c r="C239" s="58"/>
      <c r="D239" s="1"/>
      <c r="E239" s="58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3.25" customHeight="1" x14ac:dyDescent="0.2">
      <c r="A240" s="1"/>
      <c r="B240" s="1"/>
      <c r="C240" s="58"/>
      <c r="D240" s="1"/>
      <c r="E240" s="58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3.25" customHeight="1" x14ac:dyDescent="0.2">
      <c r="A241" s="1"/>
      <c r="B241" s="1"/>
      <c r="C241" s="58"/>
      <c r="D241" s="1"/>
      <c r="E241" s="58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3.25" customHeight="1" x14ac:dyDescent="0.2">
      <c r="A242" s="1"/>
      <c r="B242" s="1"/>
      <c r="C242" s="58"/>
      <c r="D242" s="1"/>
      <c r="E242" s="58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3.25" customHeight="1" x14ac:dyDescent="0.2">
      <c r="A243" s="1"/>
      <c r="B243" s="1"/>
      <c r="C243" s="58"/>
      <c r="D243" s="1"/>
      <c r="E243" s="58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 x14ac:dyDescent="0.2">
      <c r="A244" s="1"/>
      <c r="B244" s="1"/>
      <c r="C244" s="58"/>
      <c r="D244" s="1"/>
      <c r="E244" s="58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3.25" customHeight="1" x14ac:dyDescent="0.2">
      <c r="A245" s="1"/>
      <c r="B245" s="1"/>
      <c r="C245" s="58"/>
      <c r="D245" s="1"/>
      <c r="E245" s="58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3.25" customHeight="1" x14ac:dyDescent="0.2">
      <c r="A246" s="1"/>
      <c r="B246" s="1"/>
      <c r="C246" s="58"/>
      <c r="D246" s="1"/>
      <c r="E246" s="58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3.25" customHeight="1" x14ac:dyDescent="0.2">
      <c r="A247" s="1"/>
      <c r="B247" s="1"/>
      <c r="C247" s="58"/>
      <c r="D247" s="1"/>
      <c r="E247" s="58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3.25" customHeight="1" x14ac:dyDescent="0.2">
      <c r="A248" s="1"/>
      <c r="B248" s="1"/>
      <c r="C248" s="58"/>
      <c r="D248" s="1"/>
      <c r="E248" s="58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3.25" customHeight="1" x14ac:dyDescent="0.2">
      <c r="A249" s="1"/>
      <c r="B249" s="1"/>
      <c r="C249" s="58"/>
      <c r="D249" s="1"/>
      <c r="E249" s="58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3.25" customHeight="1" x14ac:dyDescent="0.2">
      <c r="A250" s="1"/>
      <c r="B250" s="1"/>
      <c r="C250" s="58"/>
      <c r="D250" s="1"/>
      <c r="E250" s="58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3.25" customHeight="1" x14ac:dyDescent="0.2">
      <c r="A251" s="1"/>
      <c r="B251" s="1"/>
      <c r="C251" s="58"/>
      <c r="D251" s="1"/>
      <c r="E251" s="58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3.25" customHeight="1" x14ac:dyDescent="0.2">
      <c r="A252" s="1"/>
      <c r="B252" s="1"/>
      <c r="C252" s="58"/>
      <c r="D252" s="1"/>
      <c r="E252" s="58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3.25" customHeight="1" x14ac:dyDescent="0.2">
      <c r="A253" s="1"/>
      <c r="B253" s="1"/>
      <c r="C253" s="58"/>
      <c r="D253" s="1"/>
      <c r="E253" s="58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3.25" customHeight="1" x14ac:dyDescent="0.2">
      <c r="A254" s="1"/>
      <c r="B254" s="1"/>
      <c r="C254" s="58"/>
      <c r="D254" s="1"/>
      <c r="E254" s="58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3.25" customHeight="1" x14ac:dyDescent="0.2">
      <c r="A255" s="1"/>
      <c r="B255" s="1"/>
      <c r="C255" s="58"/>
      <c r="D255" s="1"/>
      <c r="E255" s="58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3.25" customHeight="1" x14ac:dyDescent="0.2">
      <c r="A256" s="1"/>
      <c r="B256" s="1"/>
      <c r="C256" s="58"/>
      <c r="D256" s="1"/>
      <c r="E256" s="58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3.25" customHeight="1" x14ac:dyDescent="0.2">
      <c r="A257" s="1"/>
      <c r="B257" s="1"/>
      <c r="C257" s="58"/>
      <c r="D257" s="1"/>
      <c r="E257" s="58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3.25" customHeight="1" x14ac:dyDescent="0.2">
      <c r="A258" s="1"/>
      <c r="B258" s="1"/>
      <c r="C258" s="58"/>
      <c r="D258" s="1"/>
      <c r="E258" s="58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3.25" customHeight="1" x14ac:dyDescent="0.2">
      <c r="A259" s="1"/>
      <c r="B259" s="1"/>
      <c r="C259" s="58"/>
      <c r="D259" s="1"/>
      <c r="E259" s="58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3.25" customHeight="1" x14ac:dyDescent="0.2">
      <c r="A260" s="1"/>
      <c r="B260" s="1"/>
      <c r="C260" s="58"/>
      <c r="D260" s="1"/>
      <c r="E260" s="58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3.25" customHeight="1" x14ac:dyDescent="0.2">
      <c r="A261" s="1"/>
      <c r="B261" s="1"/>
      <c r="C261" s="58"/>
      <c r="D261" s="1"/>
      <c r="E261" s="58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3.25" customHeight="1" x14ac:dyDescent="0.2">
      <c r="A262" s="1"/>
      <c r="B262" s="1"/>
      <c r="C262" s="58"/>
      <c r="D262" s="1"/>
      <c r="E262" s="58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3.25" customHeight="1" x14ac:dyDescent="0.2">
      <c r="A263" s="1"/>
      <c r="B263" s="1"/>
      <c r="C263" s="58"/>
      <c r="D263" s="1"/>
      <c r="E263" s="58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3.25" customHeight="1" x14ac:dyDescent="0.2">
      <c r="A264" s="1"/>
      <c r="B264" s="1"/>
      <c r="C264" s="58"/>
      <c r="D264" s="1"/>
      <c r="E264" s="58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3.25" customHeight="1" x14ac:dyDescent="0.2">
      <c r="A265" s="1"/>
      <c r="B265" s="1"/>
      <c r="C265" s="58"/>
      <c r="D265" s="1"/>
      <c r="E265" s="58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3.25" customHeight="1" x14ac:dyDescent="0.2">
      <c r="A266" s="1"/>
      <c r="B266" s="1"/>
      <c r="C266" s="58"/>
      <c r="D266" s="1"/>
      <c r="E266" s="58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3.25" customHeight="1" x14ac:dyDescent="0.2">
      <c r="A267" s="1"/>
      <c r="B267" s="1"/>
      <c r="C267" s="58"/>
      <c r="D267" s="1"/>
      <c r="E267" s="58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3.25" customHeight="1" x14ac:dyDescent="0.2">
      <c r="A268" s="1"/>
      <c r="B268" s="1"/>
      <c r="C268" s="58"/>
      <c r="D268" s="1"/>
      <c r="E268" s="58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3.25" customHeight="1" x14ac:dyDescent="0.2">
      <c r="A269" s="1"/>
      <c r="B269" s="1"/>
      <c r="C269" s="58"/>
      <c r="D269" s="1"/>
      <c r="E269" s="58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3.25" customHeight="1" x14ac:dyDescent="0.2">
      <c r="A270" s="1"/>
      <c r="B270" s="1"/>
      <c r="C270" s="58"/>
      <c r="D270" s="1"/>
      <c r="E270" s="58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3.25" customHeight="1" x14ac:dyDescent="0.2">
      <c r="A271" s="1"/>
      <c r="B271" s="1"/>
      <c r="C271" s="58"/>
      <c r="D271" s="1"/>
      <c r="E271" s="58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3.25" customHeight="1" x14ac:dyDescent="0.2">
      <c r="A272" s="1"/>
      <c r="B272" s="1"/>
      <c r="C272" s="58"/>
      <c r="D272" s="1"/>
      <c r="E272" s="58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3.25" customHeight="1" x14ac:dyDescent="0.2">
      <c r="A273" s="1"/>
      <c r="B273" s="1"/>
      <c r="C273" s="58"/>
      <c r="D273" s="1"/>
      <c r="E273" s="58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3.25" customHeight="1" x14ac:dyDescent="0.2">
      <c r="A274" s="1"/>
      <c r="B274" s="1"/>
      <c r="C274" s="58"/>
      <c r="D274" s="1"/>
      <c r="E274" s="58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3.25" customHeight="1" x14ac:dyDescent="0.2">
      <c r="A275" s="1"/>
      <c r="B275" s="1"/>
      <c r="C275" s="58"/>
      <c r="D275" s="1"/>
      <c r="E275" s="58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3.25" customHeight="1" x14ac:dyDescent="0.2">
      <c r="A276" s="1"/>
      <c r="B276" s="1"/>
      <c r="C276" s="58"/>
      <c r="D276" s="1"/>
      <c r="E276" s="58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3.25" customHeight="1" x14ac:dyDescent="0.2">
      <c r="A277" s="1"/>
      <c r="B277" s="1"/>
      <c r="C277" s="58"/>
      <c r="D277" s="1"/>
      <c r="E277" s="58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3.25" customHeight="1" x14ac:dyDescent="0.2">
      <c r="A278" s="1"/>
      <c r="B278" s="1"/>
      <c r="C278" s="58"/>
      <c r="D278" s="1"/>
      <c r="E278" s="58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3.25" customHeight="1" x14ac:dyDescent="0.2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</row>
    <row r="280" spans="1:26" ht="15.75" customHeight="1" x14ac:dyDescent="0.2"/>
    <row r="281" spans="1:26" ht="15.75" customHeight="1" x14ac:dyDescent="0.2"/>
    <row r="282" spans="1:26" ht="15.75" customHeight="1" x14ac:dyDescent="0.2"/>
    <row r="283" spans="1:26" ht="15.75" customHeight="1" x14ac:dyDescent="0.2"/>
    <row r="284" spans="1:26" ht="15.75" customHeight="1" x14ac:dyDescent="0.2"/>
    <row r="285" spans="1:26" ht="15.75" customHeight="1" x14ac:dyDescent="0.2"/>
    <row r="286" spans="1:26" ht="15.75" customHeight="1" x14ac:dyDescent="0.2"/>
    <row r="287" spans="1:26" ht="15.75" customHeight="1" x14ac:dyDescent="0.2"/>
    <row r="288" spans="1:26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</sheetData>
  <mergeCells count="23">
    <mergeCell ref="B44:D44"/>
    <mergeCell ref="B46:F46"/>
    <mergeCell ref="B56:D56"/>
    <mergeCell ref="B78:D78"/>
    <mergeCell ref="B79:D79"/>
    <mergeCell ref="B57:D57"/>
    <mergeCell ref="B60:F60"/>
    <mergeCell ref="B65:D65"/>
    <mergeCell ref="B67:F67"/>
    <mergeCell ref="B74:D74"/>
    <mergeCell ref="B77:E77"/>
    <mergeCell ref="F77:F79"/>
    <mergeCell ref="B22:F23"/>
    <mergeCell ref="B26:D26"/>
    <mergeCell ref="B27:D27"/>
    <mergeCell ref="B29:F29"/>
    <mergeCell ref="B43:D43"/>
    <mergeCell ref="B5:C5"/>
    <mergeCell ref="D6:D12"/>
    <mergeCell ref="F9:F13"/>
    <mergeCell ref="B14:C14"/>
    <mergeCell ref="D14:D20"/>
    <mergeCell ref="B19:C19"/>
  </mergeCells>
  <conditionalFormatting sqref="C20">
    <cfRule type="cellIs" dxfId="3" priority="1" operator="lessThan">
      <formula>0</formula>
    </cfRule>
    <cfRule type="cellIs" dxfId="2" priority="2" operator="greaterThan">
      <formula>0</formula>
    </cfRule>
  </conditionalFormatting>
  <hyperlinks>
    <hyperlink ref="F25" r:id="rId1" location="origin%3Dshare%26sid%3Dshare%26wid%3DMLA2134191794" xr:uid="{00000000-0004-0000-0000-000000000000}"/>
    <hyperlink ref="F31" r:id="rId2" location="origin%3Dshare%26sid%3Dshare%26wid%3DMLA1473666321" xr:uid="{00000000-0004-0000-0000-000001000000}"/>
    <hyperlink ref="F32" r:id="rId3" location="origin%3Dshare%26sid%3Dshare%26wid%3DMLA1880611384" xr:uid="{00000000-0004-0000-0000-000002000000}"/>
    <hyperlink ref="F33" r:id="rId4" location="origin%3Dshare%26sid%3Dshare%26wid%3DMLA2277511280" xr:uid="{00000000-0004-0000-0000-000003000000}"/>
    <hyperlink ref="F34" r:id="rId5" location="origin%3Dshare%26sid%3Dshare%26wid%3DMLA2091706670" xr:uid="{00000000-0004-0000-0000-000004000000}"/>
    <hyperlink ref="F35" r:id="rId6" location="origin%3Dshare%26sid%3Dshare" xr:uid="{00000000-0004-0000-0000-000005000000}"/>
    <hyperlink ref="F36" r:id="rId7" location="origin%3Dshare%26sid%3Dshare%26wid%3DMLA1381052639" xr:uid="{00000000-0004-0000-0000-000006000000}"/>
    <hyperlink ref="F37" r:id="rId8" location="origin%3Dshare%26sid%3Dshare%26wid%3DMLA2134191794" xr:uid="{00000000-0004-0000-0000-000007000000}"/>
    <hyperlink ref="F38" r:id="rId9" location="origin%3Dshare%26sid%3Dshare%26wid%3DMLA1142312684" xr:uid="{00000000-0004-0000-0000-000008000000}"/>
    <hyperlink ref="F39" r:id="rId10" location="origin%3Dshare%26sid%3Dshare%26wid%3DMLA1430152457" xr:uid="{00000000-0004-0000-0000-000009000000}"/>
    <hyperlink ref="F40" r:id="rId11" location="origin%3Dshare%26sid%3Dshare%26wid%3DMLA2432712538" xr:uid="{00000000-0004-0000-0000-00000A000000}"/>
    <hyperlink ref="F41" r:id="rId12" location="origin%3Dshare%26sid%3Dshare%26wid%3DMLA2186165516" xr:uid="{00000000-0004-0000-0000-00000B000000}"/>
    <hyperlink ref="F42" r:id="rId13" location="origin%3Dshare%26sid%3Dshare" xr:uid="{00000000-0004-0000-0000-00000C000000}"/>
    <hyperlink ref="F48" r:id="rId14" location="origin%3Dshare%26sid%3Dshare%26wid%3DMLA1554457609" xr:uid="{00000000-0004-0000-0000-00000D000000}"/>
    <hyperlink ref="F49" r:id="rId15" location="origin%3Dshare%26sid%3Dshare%26wid%3DMLA1409878569" xr:uid="{00000000-0004-0000-0000-00000E000000}"/>
    <hyperlink ref="F50" r:id="rId16" location="origin%3Dshare%26sid%3Dshare%26wid%3DMLA1142312684" xr:uid="{00000000-0004-0000-0000-00000F000000}"/>
    <hyperlink ref="F51" r:id="rId17" location="origin%3Dshare%26sid%3Dshare%26wid%3DMLA2288959742" xr:uid="{00000000-0004-0000-0000-000010000000}"/>
    <hyperlink ref="F52" r:id="rId18" location="origin%3Dshare%26sid%3Dshare" xr:uid="{00000000-0004-0000-0000-000011000000}"/>
    <hyperlink ref="F53" r:id="rId19" location="origin%3Dshare%26sid%3Dshare%26wid%3DMLA1381052639" xr:uid="{00000000-0004-0000-0000-000012000000}"/>
    <hyperlink ref="F54" r:id="rId20" location="is_advertising=true&amp;searchVariation=MLAU192578887&amp;backend_model=search-backend&amp;position=3&amp;search_layout=grid&amp;type=pad&amp;tracking_id=c3f50b4a-dd1e-445a-9077-26e3bbcf2a1c&amp;ad_domain=VQCATCORE_LST&amp;ad_position=3&amp;ad_click_id=YTU3ZTcyMDAtNTMzNy00MzliLTkwZGItMGI1YWI3YzNmZGQ1" xr:uid="{00000000-0004-0000-0000-000013000000}"/>
    <hyperlink ref="F55" r:id="rId21" location="is_advertising=true&amp;searchVariation=MLA50850654&amp;backend_model=search-backend&amp;position=3&amp;search_layout=grid&amp;type=pad&amp;tracking_id=5f57df34-25ba-41fe-99d0-7fd462fcdb94&amp;ad_domain=VQCATCORE_LST&amp;ad_position=3&amp;ad_click_id=MGM0ZjU3NmQtN2IzZS00OTYxLWFmZGYtN2RiOWMwM2IxYjY1" xr:uid="{00000000-0004-0000-0000-000014000000}"/>
    <hyperlink ref="F62" r:id="rId22" xr:uid="{00000000-0004-0000-0000-000015000000}"/>
    <hyperlink ref="F63" r:id="rId23" xr:uid="{00000000-0004-0000-0000-000016000000}"/>
    <hyperlink ref="F69" r:id="rId24" xr:uid="{00000000-0004-0000-0000-000017000000}"/>
    <hyperlink ref="F70" r:id="rId25" xr:uid="{00000000-0004-0000-0000-000018000000}"/>
    <hyperlink ref="F71" r:id="rId26" xr:uid="{00000000-0004-0000-0000-000019000000}"/>
  </hyperlinks>
  <pageMargins left="0.7" right="0.7" top="0.75" bottom="0.75" header="0" footer="0"/>
  <pageSetup orientation="landscape"/>
  <legacyDrawing r:id="rId2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3399"/>
    <outlinePr summaryBelow="0" summaryRight="0"/>
  </sheetPr>
  <dimension ref="A1:Y1000"/>
  <sheetViews>
    <sheetView workbookViewId="0"/>
  </sheetViews>
  <sheetFormatPr baseColWidth="10" defaultColWidth="12.5703125" defaultRowHeight="15" customHeight="1" x14ac:dyDescent="0.2"/>
  <cols>
    <col min="1" max="1" width="3.28515625" customWidth="1"/>
    <col min="2" max="2" width="32.42578125" customWidth="1"/>
    <col min="3" max="3" width="31" customWidth="1"/>
    <col min="4" max="4" width="12.7109375" customWidth="1"/>
    <col min="5" max="5" width="21.42578125" customWidth="1"/>
    <col min="6" max="6" width="21.28515625" customWidth="1"/>
    <col min="7" max="7" width="6" customWidth="1"/>
    <col min="8" max="8" width="19.140625" customWidth="1"/>
    <col min="9" max="9" width="47.28515625" customWidth="1"/>
    <col min="10" max="26" width="12.7109375" customWidth="1"/>
  </cols>
  <sheetData>
    <row r="1" spans="1:25" ht="35.25" customHeight="1" x14ac:dyDescent="0.3">
      <c r="A1" s="27"/>
      <c r="B1" s="27"/>
      <c r="C1" s="27"/>
      <c r="D1" s="27"/>
      <c r="E1" s="27"/>
      <c r="F1" s="27"/>
      <c r="G1" s="27"/>
      <c r="H1" s="60"/>
      <c r="I1" s="60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25" ht="35.25" customHeight="1" x14ac:dyDescent="0.3">
      <c r="A2" s="27"/>
      <c r="B2" s="192" t="s">
        <v>87</v>
      </c>
      <c r="C2" s="168"/>
      <c r="D2" s="27"/>
      <c r="E2" s="193"/>
      <c r="F2" s="194"/>
      <c r="G2" s="61"/>
      <c r="H2" s="193"/>
      <c r="I2" s="194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35.25" customHeight="1" x14ac:dyDescent="0.3">
      <c r="A3" s="27"/>
      <c r="B3" s="62" t="s">
        <v>88</v>
      </c>
      <c r="C3" s="63">
        <v>11000</v>
      </c>
      <c r="D3" s="27"/>
      <c r="E3" s="64"/>
      <c r="F3" s="65"/>
      <c r="G3" s="61"/>
      <c r="H3" s="64"/>
      <c r="I3" s="66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ht="35.25" customHeight="1" x14ac:dyDescent="0.3">
      <c r="A4" s="27"/>
      <c r="B4" s="62" t="s">
        <v>89</v>
      </c>
      <c r="C4" s="63">
        <v>11000</v>
      </c>
      <c r="D4" s="27"/>
      <c r="E4" s="64"/>
      <c r="F4" s="67"/>
      <c r="G4" s="61"/>
      <c r="H4" s="64"/>
      <c r="I4" s="68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5" ht="35.25" customHeight="1" x14ac:dyDescent="0.3">
      <c r="A5" s="27"/>
      <c r="B5" s="62" t="s">
        <v>90</v>
      </c>
      <c r="C5" s="63">
        <v>11000</v>
      </c>
      <c r="D5" s="27"/>
      <c r="E5" s="64"/>
      <c r="F5" s="69"/>
      <c r="G5" s="61"/>
      <c r="H5" s="64"/>
      <c r="I5" s="6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5" ht="35.25" customHeight="1" x14ac:dyDescent="0.3">
      <c r="A6" s="27"/>
      <c r="B6" s="62" t="s">
        <v>91</v>
      </c>
      <c r="C6" s="63">
        <v>11000</v>
      </c>
      <c r="D6" s="27"/>
      <c r="E6" s="64"/>
      <c r="F6" s="69"/>
      <c r="G6" s="61"/>
      <c r="H6" s="64"/>
      <c r="I6" s="66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spans="1:25" ht="35.25" customHeight="1" x14ac:dyDescent="0.3">
      <c r="A7" s="27"/>
      <c r="B7" s="62" t="s">
        <v>92</v>
      </c>
      <c r="C7" s="63">
        <v>0</v>
      </c>
      <c r="D7" s="27"/>
      <c r="E7" s="195"/>
      <c r="F7" s="194"/>
      <c r="G7" s="61"/>
      <c r="H7" s="195"/>
      <c r="I7" s="194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35.25" customHeight="1" x14ac:dyDescent="0.3">
      <c r="A8" s="27"/>
      <c r="B8" s="62" t="s">
        <v>93</v>
      </c>
      <c r="C8" s="63">
        <f>SUM(C3:C7)</f>
        <v>44000</v>
      </c>
      <c r="D8" s="70" t="s">
        <v>5</v>
      </c>
      <c r="E8" s="61"/>
      <c r="F8" s="61"/>
      <c r="G8" s="61"/>
      <c r="H8" s="71"/>
      <c r="I8" s="71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35.25" customHeight="1" x14ac:dyDescent="0.3">
      <c r="A9" s="27"/>
      <c r="E9" s="27"/>
      <c r="F9" s="27"/>
      <c r="G9" s="27"/>
      <c r="H9" s="60"/>
      <c r="I9" s="60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</row>
    <row r="10" spans="1:25" ht="35.25" customHeight="1" x14ac:dyDescent="0.3">
      <c r="A10" s="27"/>
      <c r="E10" s="27"/>
      <c r="F10" s="27"/>
      <c r="H10" s="60"/>
      <c r="I10" s="60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  <row r="11" spans="1:25" ht="35.25" customHeight="1" x14ac:dyDescent="0.3">
      <c r="A11" s="27"/>
      <c r="B11" s="27"/>
      <c r="C11" s="27"/>
      <c r="D11" s="27"/>
      <c r="E11" s="27"/>
      <c r="F11" s="27"/>
      <c r="H11" s="60"/>
      <c r="I11" s="60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</row>
    <row r="12" spans="1:25" ht="35.25" customHeight="1" x14ac:dyDescent="0.3">
      <c r="A12" s="27"/>
      <c r="B12" s="27"/>
      <c r="C12" s="27"/>
      <c r="D12" s="27"/>
      <c r="E12" s="27"/>
      <c r="F12" s="27"/>
      <c r="H12" s="60"/>
      <c r="I12" s="60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spans="1:25" ht="35.25" customHeight="1" x14ac:dyDescent="0.3">
      <c r="A13" s="27"/>
      <c r="B13" s="27"/>
      <c r="C13" s="27"/>
      <c r="D13" s="27"/>
      <c r="G13" s="27"/>
      <c r="H13" s="60"/>
      <c r="I13" s="60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</row>
    <row r="14" spans="1:25" ht="35.25" customHeight="1" x14ac:dyDescent="0.3">
      <c r="A14" s="27"/>
      <c r="B14" s="27"/>
      <c r="C14" s="27"/>
      <c r="D14" s="27"/>
      <c r="E14" s="27"/>
      <c r="F14" s="27"/>
      <c r="G14" s="27"/>
      <c r="H14" s="60"/>
      <c r="I14" s="60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</row>
    <row r="15" spans="1:25" ht="35.25" customHeight="1" x14ac:dyDescent="0.3">
      <c r="A15" s="27"/>
      <c r="B15" s="27"/>
      <c r="C15" s="27"/>
      <c r="D15" s="27"/>
      <c r="E15" s="27"/>
      <c r="F15" s="27"/>
      <c r="G15" s="27"/>
      <c r="H15" s="60"/>
      <c r="I15" s="60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</row>
    <row r="16" spans="1:25" ht="35.25" customHeight="1" x14ac:dyDescent="0.3">
      <c r="A16" s="27"/>
      <c r="B16" s="27"/>
      <c r="C16" s="27"/>
      <c r="D16" s="27"/>
      <c r="E16" s="27"/>
      <c r="F16" s="27"/>
      <c r="G16" s="27"/>
      <c r="H16" s="60"/>
      <c r="I16" s="60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spans="1:25" ht="35.25" customHeight="1" x14ac:dyDescent="0.3">
      <c r="A17" s="27"/>
      <c r="B17" s="27"/>
      <c r="C17" s="27"/>
      <c r="D17" s="27"/>
      <c r="E17" s="27"/>
      <c r="F17" s="27"/>
      <c r="G17" s="27"/>
      <c r="H17" s="60"/>
      <c r="I17" s="60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</row>
    <row r="18" spans="1:25" ht="35.25" customHeight="1" x14ac:dyDescent="0.3">
      <c r="A18" s="27"/>
      <c r="E18" s="27"/>
      <c r="F18" s="27"/>
      <c r="G18" s="27"/>
      <c r="H18" s="60"/>
      <c r="I18" s="60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</row>
    <row r="19" spans="1:25" ht="35.25" customHeight="1" x14ac:dyDescent="0.3">
      <c r="A19" s="27"/>
      <c r="E19" s="27"/>
      <c r="F19" s="27"/>
      <c r="G19" s="27"/>
      <c r="H19" s="60"/>
      <c r="I19" s="60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</row>
    <row r="20" spans="1:25" ht="35.25" customHeight="1" x14ac:dyDescent="0.3">
      <c r="A20" s="27"/>
      <c r="E20" s="27"/>
      <c r="F20" s="27"/>
      <c r="G20" s="27"/>
      <c r="H20" s="60"/>
      <c r="I20" s="60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</row>
    <row r="21" spans="1:25" ht="35.25" customHeight="1" x14ac:dyDescent="0.3">
      <c r="A21" s="27"/>
      <c r="E21" s="27"/>
      <c r="F21" s="27"/>
      <c r="G21" s="27"/>
      <c r="H21" s="60"/>
      <c r="I21" s="60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</row>
    <row r="22" spans="1:25" ht="35.25" customHeight="1" x14ac:dyDescent="0.3">
      <c r="A22" s="27"/>
      <c r="E22" s="27"/>
      <c r="F22" s="27"/>
      <c r="G22" s="27"/>
      <c r="H22" s="60"/>
      <c r="I22" s="60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</row>
    <row r="23" spans="1:25" ht="56.25" customHeight="1" x14ac:dyDescent="0.3">
      <c r="A23" s="27"/>
      <c r="E23" s="27"/>
      <c r="F23" s="27"/>
      <c r="G23" s="27"/>
      <c r="H23" s="60"/>
      <c r="I23" s="60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spans="1:25" ht="35.25" customHeight="1" x14ac:dyDescent="0.3">
      <c r="A24" s="27"/>
      <c r="B24" s="27"/>
      <c r="C24" s="27"/>
      <c r="D24" s="27"/>
      <c r="E24" s="27"/>
      <c r="F24" s="27"/>
      <c r="G24" s="27"/>
      <c r="H24" s="60"/>
      <c r="I24" s="60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spans="1:25" ht="35.25" customHeight="1" x14ac:dyDescent="0.3">
      <c r="A25" s="27"/>
      <c r="B25" s="27"/>
      <c r="C25" s="27"/>
      <c r="D25" s="27"/>
      <c r="E25" s="27"/>
      <c r="F25" s="27"/>
      <c r="G25" s="27"/>
      <c r="H25" s="60"/>
      <c r="I25" s="60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</row>
    <row r="26" spans="1:25" ht="35.25" customHeight="1" x14ac:dyDescent="0.3">
      <c r="A26" s="27"/>
      <c r="B26" s="27"/>
      <c r="C26" s="27"/>
      <c r="D26" s="27"/>
      <c r="E26" s="27"/>
      <c r="F26" s="27"/>
      <c r="G26" s="27"/>
      <c r="H26" s="60"/>
      <c r="I26" s="60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</row>
    <row r="27" spans="1:25" ht="35.25" customHeight="1" x14ac:dyDescent="0.3">
      <c r="A27" s="27"/>
      <c r="B27" s="27"/>
      <c r="C27" s="27"/>
      <c r="D27" s="27"/>
      <c r="E27" s="27"/>
      <c r="F27" s="27"/>
      <c r="G27" s="27"/>
      <c r="H27" s="60"/>
      <c r="I27" s="60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spans="1:25" ht="35.25" customHeight="1" x14ac:dyDescent="0.3">
      <c r="A28" s="27"/>
      <c r="B28" s="27"/>
      <c r="C28" s="27"/>
      <c r="D28" s="27"/>
      <c r="E28" s="27"/>
      <c r="F28" s="27"/>
      <c r="G28" s="27"/>
      <c r="H28" s="60"/>
      <c r="I28" s="60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spans="1:25" ht="35.25" customHeight="1" x14ac:dyDescent="0.3">
      <c r="A29" s="27"/>
      <c r="B29" s="27"/>
      <c r="C29" s="27"/>
      <c r="D29" s="27"/>
      <c r="E29" s="27"/>
      <c r="F29" s="27"/>
      <c r="G29" s="27"/>
      <c r="H29" s="60"/>
      <c r="I29" s="60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35.25" customHeight="1" x14ac:dyDescent="0.3">
      <c r="A30" s="27"/>
      <c r="B30" s="27"/>
      <c r="C30" s="27"/>
      <c r="D30" s="27"/>
      <c r="E30" s="27"/>
      <c r="F30" s="27"/>
      <c r="G30" s="27"/>
      <c r="H30" s="60"/>
      <c r="I30" s="60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spans="1:25" ht="35.25" customHeight="1" x14ac:dyDescent="0.3">
      <c r="A31" s="27"/>
      <c r="B31" s="27"/>
      <c r="C31" s="27"/>
      <c r="D31" s="27"/>
      <c r="E31" s="27"/>
      <c r="F31" s="27"/>
      <c r="G31" s="27"/>
      <c r="H31" s="60"/>
      <c r="I31" s="60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</row>
    <row r="32" spans="1:25" ht="35.25" customHeight="1" x14ac:dyDescent="0.3">
      <c r="A32" s="27"/>
      <c r="B32" s="27"/>
      <c r="C32" s="27"/>
      <c r="D32" s="27"/>
      <c r="E32" s="27"/>
      <c r="F32" s="27"/>
      <c r="G32" s="27"/>
      <c r="H32" s="60"/>
      <c r="I32" s="60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25" ht="35.25" customHeight="1" x14ac:dyDescent="0.3">
      <c r="A33" s="27"/>
      <c r="B33" s="27"/>
      <c r="C33" s="27"/>
      <c r="D33" s="27"/>
      <c r="E33" s="27"/>
      <c r="F33" s="27"/>
      <c r="G33" s="27"/>
      <c r="H33" s="60"/>
      <c r="I33" s="60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spans="1:25" ht="35.25" customHeight="1" x14ac:dyDescent="0.3">
      <c r="A34" s="27"/>
      <c r="B34" s="27"/>
      <c r="C34" s="27"/>
      <c r="D34" s="27"/>
      <c r="E34" s="27"/>
      <c r="F34" s="27"/>
      <c r="G34" s="27"/>
      <c r="H34" s="60"/>
      <c r="I34" s="60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</row>
    <row r="35" spans="1:25" ht="35.25" customHeight="1" x14ac:dyDescent="0.3">
      <c r="A35" s="27"/>
      <c r="B35" s="27"/>
      <c r="C35" s="27"/>
      <c r="D35" s="27"/>
      <c r="E35" s="27"/>
      <c r="F35" s="27"/>
      <c r="G35" s="27"/>
      <c r="H35" s="60"/>
      <c r="I35" s="60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</row>
    <row r="36" spans="1:25" ht="35.25" customHeight="1" x14ac:dyDescent="0.3">
      <c r="A36" s="27"/>
      <c r="B36" s="27"/>
      <c r="C36" s="27"/>
      <c r="D36" s="27"/>
      <c r="E36" s="27"/>
      <c r="F36" s="27"/>
      <c r="G36" s="27"/>
      <c r="H36" s="60"/>
      <c r="I36" s="60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</row>
    <row r="37" spans="1:25" ht="35.25" customHeight="1" x14ac:dyDescent="0.3">
      <c r="A37" s="27"/>
      <c r="B37" s="27"/>
      <c r="C37" s="27"/>
      <c r="D37" s="27"/>
      <c r="E37" s="27"/>
      <c r="F37" s="27"/>
      <c r="G37" s="27"/>
      <c r="H37" s="60"/>
      <c r="I37" s="60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</row>
    <row r="38" spans="1:25" ht="35.25" customHeight="1" x14ac:dyDescent="0.3">
      <c r="A38" s="27"/>
      <c r="B38" s="27"/>
      <c r="C38" s="27"/>
      <c r="D38" s="27"/>
      <c r="E38" s="27"/>
      <c r="F38" s="27"/>
      <c r="G38" s="27"/>
      <c r="H38" s="60"/>
      <c r="I38" s="60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</row>
    <row r="39" spans="1:25" ht="35.25" customHeight="1" x14ac:dyDescent="0.3">
      <c r="A39" s="27"/>
      <c r="B39" s="27"/>
      <c r="C39" s="27"/>
      <c r="D39" s="27"/>
      <c r="E39" s="27"/>
      <c r="F39" s="27"/>
      <c r="G39" s="27"/>
      <c r="H39" s="60"/>
      <c r="I39" s="60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</row>
    <row r="40" spans="1:25" ht="35.25" customHeight="1" x14ac:dyDescent="0.3">
      <c r="A40" s="27"/>
      <c r="B40" s="27"/>
      <c r="C40" s="27"/>
      <c r="D40" s="27"/>
      <c r="E40" s="27"/>
      <c r="F40" s="27"/>
      <c r="G40" s="27"/>
      <c r="H40" s="60"/>
      <c r="I40" s="60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</row>
    <row r="41" spans="1:25" ht="35.25" customHeight="1" x14ac:dyDescent="0.3">
      <c r="A41" s="27"/>
      <c r="B41" s="27"/>
      <c r="C41" s="27"/>
      <c r="D41" s="27"/>
      <c r="E41" s="27"/>
      <c r="F41" s="27"/>
      <c r="G41" s="27"/>
      <c r="H41" s="60"/>
      <c r="I41" s="60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</row>
    <row r="42" spans="1:25" ht="35.25" customHeight="1" x14ac:dyDescent="0.3">
      <c r="A42" s="27"/>
      <c r="B42" s="27"/>
      <c r="C42" s="27"/>
      <c r="D42" s="27"/>
      <c r="E42" s="27"/>
      <c r="F42" s="27"/>
      <c r="G42" s="27"/>
      <c r="H42" s="60"/>
      <c r="I42" s="60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</row>
    <row r="43" spans="1:25" ht="35.25" customHeight="1" x14ac:dyDescent="0.3">
      <c r="A43" s="27"/>
      <c r="B43" s="27"/>
      <c r="C43" s="27"/>
      <c r="D43" s="27"/>
      <c r="E43" s="27"/>
      <c r="F43" s="27"/>
      <c r="G43" s="27"/>
      <c r="H43" s="60"/>
      <c r="I43" s="60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</row>
    <row r="44" spans="1:25" ht="35.25" customHeight="1" x14ac:dyDescent="0.3">
      <c r="A44" s="27"/>
      <c r="B44" s="27"/>
      <c r="C44" s="27"/>
      <c r="D44" s="27"/>
      <c r="E44" s="27"/>
      <c r="F44" s="27"/>
      <c r="G44" s="27"/>
      <c r="H44" s="60"/>
      <c r="I44" s="60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</row>
    <row r="45" spans="1:25" ht="35.25" customHeight="1" x14ac:dyDescent="0.3">
      <c r="A45" s="27"/>
      <c r="B45" s="27"/>
      <c r="C45" s="27"/>
      <c r="D45" s="27"/>
      <c r="E45" s="27"/>
      <c r="F45" s="27"/>
      <c r="G45" s="27"/>
      <c r="H45" s="60"/>
      <c r="I45" s="60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</row>
    <row r="46" spans="1:25" ht="35.25" customHeight="1" x14ac:dyDescent="0.3">
      <c r="A46" s="27"/>
      <c r="B46" s="27"/>
      <c r="C46" s="27"/>
      <c r="D46" s="27"/>
      <c r="E46" s="27"/>
      <c r="F46" s="27"/>
      <c r="G46" s="27"/>
      <c r="H46" s="60"/>
      <c r="I46" s="60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</row>
    <row r="47" spans="1:25" ht="35.25" customHeight="1" x14ac:dyDescent="0.3">
      <c r="A47" s="27"/>
      <c r="B47" s="27"/>
      <c r="C47" s="27"/>
      <c r="D47" s="27"/>
      <c r="E47" s="27"/>
      <c r="F47" s="27"/>
      <c r="G47" s="27"/>
      <c r="H47" s="60"/>
      <c r="I47" s="60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</row>
    <row r="48" spans="1:25" ht="35.25" customHeight="1" x14ac:dyDescent="0.3">
      <c r="A48" s="27"/>
      <c r="B48" s="27"/>
      <c r="C48" s="27"/>
      <c r="D48" s="27"/>
      <c r="E48" s="27"/>
      <c r="F48" s="27"/>
      <c r="G48" s="27"/>
      <c r="H48" s="60"/>
      <c r="I48" s="60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</row>
    <row r="49" spans="1:25" ht="35.25" customHeight="1" x14ac:dyDescent="0.3">
      <c r="A49" s="27"/>
      <c r="B49" s="27"/>
      <c r="C49" s="27"/>
      <c r="D49" s="27"/>
      <c r="E49" s="27"/>
      <c r="F49" s="27"/>
      <c r="G49" s="27"/>
      <c r="H49" s="60"/>
      <c r="I49" s="60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</row>
    <row r="50" spans="1:25" ht="35.25" customHeight="1" x14ac:dyDescent="0.3">
      <c r="A50" s="27"/>
      <c r="B50" s="27"/>
      <c r="C50" s="27"/>
      <c r="D50" s="27"/>
      <c r="E50" s="27"/>
      <c r="F50" s="27"/>
      <c r="G50" s="27"/>
      <c r="H50" s="60"/>
      <c r="I50" s="60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</row>
    <row r="51" spans="1:25" ht="35.25" customHeight="1" x14ac:dyDescent="0.3">
      <c r="A51" s="27"/>
      <c r="B51" s="27"/>
      <c r="C51" s="27"/>
      <c r="D51" s="27"/>
      <c r="E51" s="27"/>
      <c r="F51" s="27"/>
      <c r="G51" s="27"/>
      <c r="H51" s="60"/>
      <c r="I51" s="60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</row>
    <row r="52" spans="1:25" ht="35.25" customHeight="1" x14ac:dyDescent="0.3">
      <c r="A52" s="27"/>
      <c r="B52" s="27"/>
      <c r="C52" s="27"/>
      <c r="D52" s="27"/>
      <c r="E52" s="27"/>
      <c r="F52" s="27"/>
      <c r="G52" s="27"/>
      <c r="H52" s="60"/>
      <c r="I52" s="60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</row>
    <row r="53" spans="1:25" ht="35.25" customHeight="1" x14ac:dyDescent="0.3">
      <c r="A53" s="27"/>
      <c r="B53" s="27"/>
      <c r="C53" s="27"/>
      <c r="D53" s="27"/>
      <c r="E53" s="27"/>
      <c r="F53" s="27"/>
      <c r="G53" s="27"/>
      <c r="H53" s="60"/>
      <c r="I53" s="60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</row>
    <row r="54" spans="1:25" ht="35.25" customHeight="1" x14ac:dyDescent="0.3">
      <c r="A54" s="27"/>
      <c r="B54" s="27"/>
      <c r="C54" s="27"/>
      <c r="D54" s="27"/>
      <c r="E54" s="27"/>
      <c r="F54" s="27"/>
      <c r="G54" s="27"/>
      <c r="H54" s="60"/>
      <c r="I54" s="60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</row>
    <row r="55" spans="1:25" ht="35.25" customHeight="1" x14ac:dyDescent="0.3">
      <c r="A55" s="27"/>
      <c r="B55" s="27"/>
      <c r="C55" s="27"/>
      <c r="D55" s="27"/>
      <c r="E55" s="27"/>
      <c r="F55" s="27"/>
      <c r="G55" s="27"/>
      <c r="H55" s="60"/>
      <c r="I55" s="60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</row>
    <row r="56" spans="1:25" ht="35.25" customHeight="1" x14ac:dyDescent="0.3">
      <c r="A56" s="27"/>
      <c r="B56" s="27"/>
      <c r="C56" s="27"/>
      <c r="D56" s="27"/>
      <c r="E56" s="27"/>
      <c r="F56" s="27"/>
      <c r="G56" s="27"/>
      <c r="H56" s="60"/>
      <c r="I56" s="60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</row>
    <row r="57" spans="1:25" ht="35.25" customHeight="1" x14ac:dyDescent="0.3">
      <c r="A57" s="27"/>
      <c r="B57" s="27"/>
      <c r="C57" s="27"/>
      <c r="D57" s="27"/>
      <c r="E57" s="27"/>
      <c r="F57" s="27"/>
      <c r="G57" s="27"/>
      <c r="H57" s="60"/>
      <c r="I57" s="60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</row>
    <row r="58" spans="1:25" ht="35.25" customHeight="1" x14ac:dyDescent="0.3">
      <c r="A58" s="27"/>
      <c r="B58" s="27"/>
      <c r="C58" s="27"/>
      <c r="D58" s="27"/>
      <c r="E58" s="27"/>
      <c r="F58" s="27"/>
      <c r="G58" s="27"/>
      <c r="H58" s="60"/>
      <c r="I58" s="60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</row>
    <row r="59" spans="1:25" ht="35.25" customHeight="1" x14ac:dyDescent="0.3">
      <c r="A59" s="27"/>
      <c r="B59" s="27"/>
      <c r="C59" s="27"/>
      <c r="D59" s="27"/>
      <c r="E59" s="27"/>
      <c r="F59" s="27"/>
      <c r="G59" s="27"/>
      <c r="H59" s="60"/>
      <c r="I59" s="60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</row>
    <row r="60" spans="1:25" ht="35.25" customHeight="1" x14ac:dyDescent="0.3">
      <c r="A60" s="27"/>
      <c r="B60" s="27"/>
      <c r="C60" s="27"/>
      <c r="D60" s="27"/>
      <c r="E60" s="27"/>
      <c r="F60" s="27"/>
      <c r="G60" s="27"/>
      <c r="H60" s="60"/>
      <c r="I60" s="60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</row>
    <row r="61" spans="1:25" ht="35.25" customHeight="1" x14ac:dyDescent="0.3">
      <c r="A61" s="27"/>
      <c r="B61" s="27"/>
      <c r="C61" s="27"/>
      <c r="D61" s="27"/>
      <c r="E61" s="27"/>
      <c r="F61" s="27"/>
      <c r="G61" s="27"/>
      <c r="H61" s="60"/>
      <c r="I61" s="60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</row>
    <row r="62" spans="1:25" ht="35.25" customHeight="1" x14ac:dyDescent="0.3">
      <c r="A62" s="27"/>
      <c r="B62" s="27"/>
      <c r="C62" s="27"/>
      <c r="D62" s="27"/>
      <c r="E62" s="27"/>
      <c r="F62" s="27"/>
      <c r="G62" s="27"/>
      <c r="H62" s="60"/>
      <c r="I62" s="60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</row>
    <row r="63" spans="1:25" ht="35.25" customHeight="1" x14ac:dyDescent="0.3">
      <c r="A63" s="27"/>
      <c r="B63" s="27"/>
      <c r="C63" s="27"/>
      <c r="D63" s="27"/>
      <c r="E63" s="27"/>
      <c r="F63" s="27"/>
      <c r="G63" s="27"/>
      <c r="H63" s="60"/>
      <c r="I63" s="60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</row>
    <row r="64" spans="1:25" ht="35.25" customHeight="1" x14ac:dyDescent="0.3">
      <c r="A64" s="27"/>
      <c r="B64" s="27"/>
      <c r="C64" s="27"/>
      <c r="D64" s="27"/>
      <c r="E64" s="27"/>
      <c r="F64" s="27"/>
      <c r="G64" s="27"/>
      <c r="H64" s="60"/>
      <c r="I64" s="60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</row>
    <row r="65" spans="1:25" ht="35.25" customHeight="1" x14ac:dyDescent="0.3">
      <c r="A65" s="27"/>
      <c r="B65" s="27"/>
      <c r="C65" s="27"/>
      <c r="D65" s="27"/>
      <c r="E65" s="27"/>
      <c r="F65" s="27"/>
      <c r="G65" s="27"/>
      <c r="H65" s="60"/>
      <c r="I65" s="60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</row>
    <row r="66" spans="1:25" ht="35.25" customHeight="1" x14ac:dyDescent="0.3">
      <c r="A66" s="27"/>
      <c r="B66" s="27"/>
      <c r="C66" s="27"/>
      <c r="D66" s="27"/>
      <c r="E66" s="27"/>
      <c r="F66" s="27"/>
      <c r="G66" s="27"/>
      <c r="H66" s="60"/>
      <c r="I66" s="60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</row>
    <row r="67" spans="1:25" ht="35.25" customHeight="1" x14ac:dyDescent="0.3">
      <c r="A67" s="27"/>
      <c r="B67" s="27"/>
      <c r="C67" s="27"/>
      <c r="D67" s="27"/>
      <c r="E67" s="27"/>
      <c r="F67" s="27"/>
      <c r="G67" s="27"/>
      <c r="H67" s="60"/>
      <c r="I67" s="60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</row>
    <row r="68" spans="1:25" ht="35.25" customHeight="1" x14ac:dyDescent="0.3">
      <c r="A68" s="27"/>
      <c r="B68" s="27"/>
      <c r="C68" s="27"/>
      <c r="D68" s="27"/>
      <c r="E68" s="27"/>
      <c r="F68" s="27"/>
      <c r="G68" s="27"/>
      <c r="H68" s="60"/>
      <c r="I68" s="60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</row>
    <row r="69" spans="1:25" ht="35.25" customHeight="1" x14ac:dyDescent="0.3">
      <c r="A69" s="27"/>
      <c r="B69" s="27"/>
      <c r="C69" s="27"/>
      <c r="D69" s="27"/>
      <c r="E69" s="27"/>
      <c r="F69" s="27"/>
      <c r="G69" s="27"/>
      <c r="H69" s="60"/>
      <c r="I69" s="60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</row>
    <row r="70" spans="1:25" ht="35.25" customHeight="1" x14ac:dyDescent="0.3">
      <c r="A70" s="27"/>
      <c r="B70" s="27"/>
      <c r="C70" s="27"/>
      <c r="D70" s="27"/>
      <c r="E70" s="27"/>
      <c r="F70" s="27"/>
      <c r="G70" s="27"/>
      <c r="H70" s="60"/>
      <c r="I70" s="60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</row>
    <row r="71" spans="1:25" ht="35.25" customHeight="1" x14ac:dyDescent="0.3">
      <c r="A71" s="27"/>
      <c r="B71" s="27"/>
      <c r="C71" s="27"/>
      <c r="D71" s="27"/>
      <c r="E71" s="27"/>
      <c r="F71" s="27"/>
      <c r="G71" s="27"/>
      <c r="H71" s="60"/>
      <c r="I71" s="60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</row>
    <row r="72" spans="1:25" ht="35.25" customHeight="1" x14ac:dyDescent="0.3">
      <c r="A72" s="27"/>
      <c r="B72" s="27"/>
      <c r="C72" s="27"/>
      <c r="D72" s="27"/>
      <c r="E72" s="27"/>
      <c r="F72" s="27"/>
      <c r="G72" s="27"/>
      <c r="H72" s="60"/>
      <c r="I72" s="60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</row>
    <row r="73" spans="1:25" ht="35.25" customHeight="1" x14ac:dyDescent="0.3">
      <c r="A73" s="27"/>
      <c r="B73" s="27"/>
      <c r="C73" s="27"/>
      <c r="D73" s="27"/>
      <c r="E73" s="27"/>
      <c r="F73" s="27"/>
      <c r="G73" s="27"/>
      <c r="H73" s="60"/>
      <c r="I73" s="60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</row>
    <row r="74" spans="1:25" ht="35.25" customHeight="1" x14ac:dyDescent="0.3">
      <c r="A74" s="27"/>
      <c r="B74" s="27"/>
      <c r="C74" s="27"/>
      <c r="D74" s="27"/>
      <c r="E74" s="27"/>
      <c r="F74" s="27"/>
      <c r="G74" s="27"/>
      <c r="H74" s="60"/>
      <c r="I74" s="60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</row>
    <row r="75" spans="1:25" ht="35.25" customHeight="1" x14ac:dyDescent="0.3">
      <c r="A75" s="27"/>
      <c r="B75" s="27"/>
      <c r="C75" s="27"/>
      <c r="D75" s="27"/>
      <c r="E75" s="27"/>
      <c r="F75" s="27"/>
      <c r="G75" s="27"/>
      <c r="H75" s="60"/>
      <c r="I75" s="60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pans="1:25" ht="35.25" customHeight="1" x14ac:dyDescent="0.3">
      <c r="A76" s="27"/>
      <c r="B76" s="27"/>
      <c r="C76" s="27"/>
      <c r="D76" s="27"/>
      <c r="E76" s="27"/>
      <c r="F76" s="27"/>
      <c r="G76" s="27"/>
      <c r="H76" s="60"/>
      <c r="I76" s="60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pans="1:25" ht="35.25" customHeight="1" x14ac:dyDescent="0.3">
      <c r="A77" s="27"/>
      <c r="B77" s="27"/>
      <c r="C77" s="27"/>
      <c r="D77" s="27"/>
      <c r="E77" s="27"/>
      <c r="F77" s="27"/>
      <c r="G77" s="27"/>
      <c r="H77" s="60"/>
      <c r="I77" s="60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</row>
    <row r="78" spans="1:25" ht="35.25" customHeight="1" x14ac:dyDescent="0.3">
      <c r="A78" s="27"/>
      <c r="B78" s="27"/>
      <c r="C78" s="27"/>
      <c r="D78" s="27"/>
      <c r="E78" s="27"/>
      <c r="F78" s="27"/>
      <c r="G78" s="27"/>
      <c r="H78" s="60"/>
      <c r="I78" s="60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</row>
    <row r="79" spans="1:25" ht="35.25" customHeight="1" x14ac:dyDescent="0.3">
      <c r="A79" s="27"/>
      <c r="B79" s="27"/>
      <c r="C79" s="27"/>
      <c r="D79" s="27"/>
      <c r="E79" s="27"/>
      <c r="F79" s="27"/>
      <c r="G79" s="27"/>
      <c r="H79" s="60"/>
      <c r="I79" s="60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pans="1:25" ht="35.25" customHeight="1" x14ac:dyDescent="0.3">
      <c r="A80" s="27"/>
      <c r="B80" s="27"/>
      <c r="C80" s="27"/>
      <c r="D80" s="27"/>
      <c r="E80" s="27"/>
      <c r="F80" s="27"/>
      <c r="G80" s="27"/>
      <c r="H80" s="60"/>
      <c r="I80" s="60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</row>
    <row r="81" spans="1:25" ht="35.25" customHeight="1" x14ac:dyDescent="0.3">
      <c r="A81" s="27"/>
      <c r="B81" s="27"/>
      <c r="C81" s="27"/>
      <c r="D81" s="27"/>
      <c r="E81" s="27"/>
      <c r="F81" s="27"/>
      <c r="G81" s="27"/>
      <c r="H81" s="60"/>
      <c r="I81" s="60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</row>
    <row r="82" spans="1:25" ht="35.25" customHeight="1" x14ac:dyDescent="0.3">
      <c r="A82" s="27"/>
      <c r="B82" s="27"/>
      <c r="C82" s="27"/>
      <c r="D82" s="27"/>
      <c r="E82" s="27"/>
      <c r="F82" s="27"/>
      <c r="G82" s="27"/>
      <c r="H82" s="60"/>
      <c r="I82" s="60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</row>
    <row r="83" spans="1:25" ht="35.25" customHeight="1" x14ac:dyDescent="0.3">
      <c r="A83" s="27"/>
      <c r="B83" s="27"/>
      <c r="C83" s="27"/>
      <c r="D83" s="27"/>
      <c r="E83" s="27"/>
      <c r="F83" s="27"/>
      <c r="G83" s="27"/>
      <c r="H83" s="60"/>
      <c r="I83" s="60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25" ht="35.25" customHeight="1" x14ac:dyDescent="0.3">
      <c r="A84" s="27"/>
      <c r="B84" s="27"/>
      <c r="C84" s="27"/>
      <c r="D84" s="27"/>
      <c r="E84" s="27"/>
      <c r="F84" s="27"/>
      <c r="G84" s="27"/>
      <c r="H84" s="60"/>
      <c r="I84" s="60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25" ht="35.25" customHeight="1" x14ac:dyDescent="0.3">
      <c r="A85" s="27"/>
      <c r="B85" s="27"/>
      <c r="C85" s="27"/>
      <c r="D85" s="27"/>
      <c r="E85" s="27"/>
      <c r="F85" s="27"/>
      <c r="G85" s="27"/>
      <c r="H85" s="60"/>
      <c r="I85" s="60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25" ht="35.25" customHeight="1" x14ac:dyDescent="0.3">
      <c r="A86" s="27"/>
      <c r="B86" s="27"/>
      <c r="C86" s="27"/>
      <c r="D86" s="27"/>
      <c r="E86" s="27"/>
      <c r="F86" s="27"/>
      <c r="G86" s="27"/>
      <c r="H86" s="60"/>
      <c r="I86" s="60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25" ht="35.25" customHeight="1" x14ac:dyDescent="0.3">
      <c r="A87" s="27"/>
      <c r="B87" s="27"/>
      <c r="C87" s="27"/>
      <c r="D87" s="27"/>
      <c r="E87" s="27"/>
      <c r="F87" s="27"/>
      <c r="G87" s="27"/>
      <c r="H87" s="60"/>
      <c r="I87" s="60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25" ht="35.25" customHeight="1" x14ac:dyDescent="0.3">
      <c r="A88" s="27"/>
      <c r="B88" s="27"/>
      <c r="C88" s="27"/>
      <c r="D88" s="27"/>
      <c r="E88" s="27"/>
      <c r="F88" s="27"/>
      <c r="G88" s="27"/>
      <c r="H88" s="60"/>
      <c r="I88" s="60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  <row r="89" spans="1:25" ht="35.25" customHeight="1" x14ac:dyDescent="0.3">
      <c r="A89" s="27"/>
      <c r="B89" s="27"/>
      <c r="C89" s="27"/>
      <c r="D89" s="27"/>
      <c r="E89" s="27"/>
      <c r="F89" s="27"/>
      <c r="G89" s="27"/>
      <c r="H89" s="60"/>
      <c r="I89" s="60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</row>
    <row r="90" spans="1:25" ht="35.25" customHeight="1" x14ac:dyDescent="0.3">
      <c r="A90" s="27"/>
      <c r="B90" s="27"/>
      <c r="C90" s="27"/>
      <c r="D90" s="27"/>
      <c r="E90" s="27"/>
      <c r="F90" s="27"/>
      <c r="G90" s="27"/>
      <c r="H90" s="60"/>
      <c r="I90" s="60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</row>
    <row r="91" spans="1:25" ht="35.25" customHeight="1" x14ac:dyDescent="0.3">
      <c r="A91" s="27"/>
      <c r="B91" s="27"/>
      <c r="C91" s="27"/>
      <c r="D91" s="27"/>
      <c r="E91" s="27"/>
      <c r="F91" s="27"/>
      <c r="G91" s="27"/>
      <c r="H91" s="60"/>
      <c r="I91" s="60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</row>
    <row r="92" spans="1:25" ht="35.25" customHeight="1" x14ac:dyDescent="0.3">
      <c r="A92" s="27"/>
      <c r="B92" s="27"/>
      <c r="C92" s="27"/>
      <c r="D92" s="27"/>
      <c r="E92" s="27"/>
      <c r="F92" s="27"/>
      <c r="G92" s="27"/>
      <c r="H92" s="60"/>
      <c r="I92" s="60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</row>
    <row r="93" spans="1:25" ht="35.25" customHeight="1" x14ac:dyDescent="0.3">
      <c r="A93" s="27"/>
      <c r="B93" s="27"/>
      <c r="C93" s="27"/>
      <c r="D93" s="27"/>
      <c r="E93" s="27"/>
      <c r="F93" s="27"/>
      <c r="G93" s="27"/>
      <c r="H93" s="60"/>
      <c r="I93" s="60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</row>
    <row r="94" spans="1:25" ht="35.25" customHeight="1" x14ac:dyDescent="0.3">
      <c r="A94" s="27"/>
      <c r="B94" s="27"/>
      <c r="C94" s="27"/>
      <c r="D94" s="27"/>
      <c r="E94" s="27"/>
      <c r="F94" s="27"/>
      <c r="G94" s="27"/>
      <c r="H94" s="60"/>
      <c r="I94" s="60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</row>
    <row r="95" spans="1:25" ht="35.25" customHeight="1" x14ac:dyDescent="0.3">
      <c r="A95" s="27"/>
      <c r="B95" s="27"/>
      <c r="C95" s="27"/>
      <c r="D95" s="27"/>
      <c r="E95" s="27"/>
      <c r="F95" s="27"/>
      <c r="G95" s="27"/>
      <c r="H95" s="60"/>
      <c r="I95" s="60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</row>
    <row r="96" spans="1:25" ht="35.25" customHeight="1" x14ac:dyDescent="0.3">
      <c r="A96" s="27"/>
      <c r="B96" s="27"/>
      <c r="C96" s="27"/>
      <c r="D96" s="27"/>
      <c r="E96" s="27"/>
      <c r="F96" s="27"/>
      <c r="G96" s="27"/>
      <c r="H96" s="60"/>
      <c r="I96" s="60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</row>
    <row r="97" spans="1:25" ht="35.25" customHeight="1" x14ac:dyDescent="0.3">
      <c r="A97" s="27"/>
      <c r="B97" s="27"/>
      <c r="C97" s="27"/>
      <c r="D97" s="27"/>
      <c r="E97" s="27"/>
      <c r="F97" s="27"/>
      <c r="G97" s="27"/>
      <c r="H97" s="60"/>
      <c r="I97" s="60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</row>
    <row r="98" spans="1:25" ht="35.25" customHeight="1" x14ac:dyDescent="0.3">
      <c r="A98" s="27"/>
      <c r="B98" s="27"/>
      <c r="C98" s="27"/>
      <c r="D98" s="27"/>
      <c r="E98" s="27"/>
      <c r="F98" s="27"/>
      <c r="G98" s="27"/>
      <c r="H98" s="60"/>
      <c r="I98" s="60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</row>
    <row r="99" spans="1:25" ht="35.25" customHeight="1" x14ac:dyDescent="0.3">
      <c r="A99" s="27"/>
      <c r="B99" s="27"/>
      <c r="C99" s="27"/>
      <c r="D99" s="27"/>
      <c r="E99" s="27"/>
      <c r="F99" s="27"/>
      <c r="G99" s="27"/>
      <c r="H99" s="60"/>
      <c r="I99" s="60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</row>
    <row r="100" spans="1:25" ht="35.25" customHeight="1" x14ac:dyDescent="0.3">
      <c r="A100" s="27"/>
      <c r="B100" s="27"/>
      <c r="C100" s="27"/>
      <c r="D100" s="27"/>
      <c r="E100" s="27"/>
      <c r="F100" s="27"/>
      <c r="G100" s="27"/>
      <c r="H100" s="60"/>
      <c r="I100" s="60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spans="1:25" ht="35.25" customHeight="1" x14ac:dyDescent="0.3">
      <c r="A101" s="27"/>
      <c r="B101" s="27"/>
      <c r="C101" s="27"/>
      <c r="D101" s="27"/>
      <c r="E101" s="27"/>
      <c r="F101" s="27"/>
      <c r="G101" s="27"/>
      <c r="H101" s="60"/>
      <c r="I101" s="60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</row>
    <row r="102" spans="1:25" ht="35.25" customHeight="1" x14ac:dyDescent="0.3">
      <c r="A102" s="27"/>
      <c r="B102" s="27"/>
      <c r="C102" s="27"/>
      <c r="D102" s="27"/>
      <c r="E102" s="27"/>
      <c r="F102" s="27"/>
      <c r="G102" s="27"/>
      <c r="H102" s="60"/>
      <c r="I102" s="60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</row>
    <row r="103" spans="1:25" ht="35.25" customHeight="1" x14ac:dyDescent="0.3">
      <c r="A103" s="27"/>
      <c r="B103" s="27"/>
      <c r="C103" s="27"/>
      <c r="D103" s="27"/>
      <c r="E103" s="27"/>
      <c r="F103" s="27"/>
      <c r="G103" s="27"/>
      <c r="H103" s="60"/>
      <c r="I103" s="60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</row>
    <row r="104" spans="1:25" ht="35.25" customHeight="1" x14ac:dyDescent="0.3">
      <c r="A104" s="27"/>
      <c r="B104" s="27"/>
      <c r="C104" s="27"/>
      <c r="D104" s="27"/>
      <c r="E104" s="27"/>
      <c r="F104" s="27"/>
      <c r="G104" s="27"/>
      <c r="H104" s="60"/>
      <c r="I104" s="60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</row>
    <row r="105" spans="1:25" ht="35.25" customHeight="1" x14ac:dyDescent="0.3">
      <c r="A105" s="27"/>
      <c r="B105" s="27"/>
      <c r="C105" s="27"/>
      <c r="D105" s="27"/>
      <c r="E105" s="27"/>
      <c r="F105" s="27"/>
      <c r="G105" s="27"/>
      <c r="H105" s="60"/>
      <c r="I105" s="60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spans="1:25" ht="35.25" customHeight="1" x14ac:dyDescent="0.3">
      <c r="A106" s="27"/>
      <c r="B106" s="27"/>
      <c r="C106" s="27"/>
      <c r="D106" s="27"/>
      <c r="E106" s="27"/>
      <c r="F106" s="27"/>
      <c r="G106" s="27"/>
      <c r="H106" s="60"/>
      <c r="I106" s="60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</row>
    <row r="107" spans="1:25" ht="35.25" customHeight="1" x14ac:dyDescent="0.3">
      <c r="A107" s="27"/>
      <c r="B107" s="27"/>
      <c r="C107" s="27"/>
      <c r="D107" s="27"/>
      <c r="E107" s="27"/>
      <c r="F107" s="27"/>
      <c r="G107" s="27"/>
      <c r="H107" s="60"/>
      <c r="I107" s="60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</row>
    <row r="108" spans="1:25" ht="35.25" customHeight="1" x14ac:dyDescent="0.3">
      <c r="A108" s="27"/>
      <c r="B108" s="27"/>
      <c r="C108" s="27"/>
      <c r="D108" s="27"/>
      <c r="E108" s="27"/>
      <c r="F108" s="27"/>
      <c r="G108" s="27"/>
      <c r="H108" s="60"/>
      <c r="I108" s="60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</row>
    <row r="109" spans="1:25" ht="35.25" customHeight="1" x14ac:dyDescent="0.3">
      <c r="A109" s="27"/>
      <c r="B109" s="27"/>
      <c r="C109" s="27"/>
      <c r="D109" s="27"/>
      <c r="E109" s="27"/>
      <c r="F109" s="27"/>
      <c r="G109" s="27"/>
      <c r="H109" s="60"/>
      <c r="I109" s="60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</row>
    <row r="110" spans="1:25" ht="35.25" customHeight="1" x14ac:dyDescent="0.3">
      <c r="A110" s="27"/>
      <c r="B110" s="27"/>
      <c r="C110" s="27"/>
      <c r="D110" s="27"/>
      <c r="E110" s="27"/>
      <c r="F110" s="27"/>
      <c r="G110" s="27"/>
      <c r="H110" s="60"/>
      <c r="I110" s="60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</row>
    <row r="111" spans="1:25" ht="35.25" customHeight="1" x14ac:dyDescent="0.3">
      <c r="A111" s="27"/>
      <c r="B111" s="27"/>
      <c r="C111" s="27"/>
      <c r="D111" s="27"/>
      <c r="E111" s="27"/>
      <c r="F111" s="27"/>
      <c r="G111" s="27"/>
      <c r="H111" s="60"/>
      <c r="I111" s="60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</row>
    <row r="112" spans="1:25" ht="35.25" customHeight="1" x14ac:dyDescent="0.3">
      <c r="A112" s="27"/>
      <c r="B112" s="27"/>
      <c r="C112" s="27"/>
      <c r="D112" s="27"/>
      <c r="E112" s="27"/>
      <c r="F112" s="27"/>
      <c r="G112" s="27"/>
      <c r="H112" s="60"/>
      <c r="I112" s="60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</row>
    <row r="113" spans="1:25" ht="35.25" customHeight="1" x14ac:dyDescent="0.3">
      <c r="A113" s="27"/>
      <c r="B113" s="27"/>
      <c r="C113" s="27"/>
      <c r="D113" s="27"/>
      <c r="E113" s="27"/>
      <c r="F113" s="27"/>
      <c r="G113" s="27"/>
      <c r="H113" s="60"/>
      <c r="I113" s="60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</row>
    <row r="114" spans="1:25" ht="35.25" customHeight="1" x14ac:dyDescent="0.3">
      <c r="A114" s="27"/>
      <c r="B114" s="27"/>
      <c r="C114" s="27"/>
      <c r="D114" s="27"/>
      <c r="E114" s="27"/>
      <c r="F114" s="27"/>
      <c r="G114" s="27"/>
      <c r="H114" s="60"/>
      <c r="I114" s="60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</row>
    <row r="115" spans="1:25" ht="35.25" customHeight="1" x14ac:dyDescent="0.3">
      <c r="A115" s="27"/>
      <c r="B115" s="27"/>
      <c r="C115" s="27"/>
      <c r="D115" s="27"/>
      <c r="E115" s="27"/>
      <c r="F115" s="27"/>
      <c r="G115" s="27"/>
      <c r="H115" s="60"/>
      <c r="I115" s="60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</row>
    <row r="116" spans="1:25" ht="35.25" customHeight="1" x14ac:dyDescent="0.3">
      <c r="A116" s="27"/>
      <c r="B116" s="27"/>
      <c r="C116" s="27"/>
      <c r="D116" s="27"/>
      <c r="E116" s="27"/>
      <c r="F116" s="27"/>
      <c r="G116" s="27"/>
      <c r="H116" s="60"/>
      <c r="I116" s="60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</row>
    <row r="117" spans="1:25" ht="35.25" customHeight="1" x14ac:dyDescent="0.3">
      <c r="A117" s="27"/>
      <c r="B117" s="27"/>
      <c r="C117" s="27"/>
      <c r="D117" s="27"/>
      <c r="E117" s="27"/>
      <c r="F117" s="27"/>
      <c r="G117" s="27"/>
      <c r="H117" s="60"/>
      <c r="I117" s="60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</row>
    <row r="118" spans="1:25" ht="35.25" customHeight="1" x14ac:dyDescent="0.3">
      <c r="A118" s="27"/>
      <c r="B118" s="27"/>
      <c r="C118" s="27"/>
      <c r="D118" s="27"/>
      <c r="E118" s="27"/>
      <c r="F118" s="27"/>
      <c r="G118" s="27"/>
      <c r="H118" s="60"/>
      <c r="I118" s="60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</row>
    <row r="119" spans="1:25" ht="35.25" customHeight="1" x14ac:dyDescent="0.3">
      <c r="A119" s="27"/>
      <c r="B119" s="27"/>
      <c r="C119" s="27"/>
      <c r="D119" s="27"/>
      <c r="E119" s="27"/>
      <c r="F119" s="27"/>
      <c r="G119" s="27"/>
      <c r="H119" s="60"/>
      <c r="I119" s="60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</row>
    <row r="120" spans="1:25" ht="35.25" customHeight="1" x14ac:dyDescent="0.3">
      <c r="A120" s="27"/>
      <c r="B120" s="27"/>
      <c r="C120" s="27"/>
      <c r="D120" s="27"/>
      <c r="E120" s="27"/>
      <c r="F120" s="27"/>
      <c r="G120" s="27"/>
      <c r="H120" s="60"/>
      <c r="I120" s="60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spans="1:25" ht="35.25" customHeight="1" x14ac:dyDescent="0.3">
      <c r="A121" s="27"/>
      <c r="B121" s="27"/>
      <c r="C121" s="27"/>
      <c r="D121" s="27"/>
      <c r="E121" s="27"/>
      <c r="F121" s="27"/>
      <c r="G121" s="27"/>
      <c r="H121" s="60"/>
      <c r="I121" s="60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spans="1:25" ht="35.25" customHeight="1" x14ac:dyDescent="0.3">
      <c r="A122" s="27"/>
      <c r="B122" s="27"/>
      <c r="C122" s="27"/>
      <c r="D122" s="27"/>
      <c r="E122" s="27"/>
      <c r="F122" s="27"/>
      <c r="G122" s="27"/>
      <c r="H122" s="60"/>
      <c r="I122" s="60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</row>
    <row r="123" spans="1:25" ht="35.25" customHeight="1" x14ac:dyDescent="0.3">
      <c r="A123" s="27"/>
      <c r="B123" s="27"/>
      <c r="C123" s="27"/>
      <c r="D123" s="27"/>
      <c r="E123" s="27"/>
      <c r="F123" s="27"/>
      <c r="G123" s="27"/>
      <c r="H123" s="60"/>
      <c r="I123" s="60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</row>
    <row r="124" spans="1:25" ht="35.25" customHeight="1" x14ac:dyDescent="0.3">
      <c r="A124" s="27"/>
      <c r="B124" s="27"/>
      <c r="C124" s="27"/>
      <c r="D124" s="27"/>
      <c r="E124" s="27"/>
      <c r="F124" s="27"/>
      <c r="G124" s="27"/>
      <c r="H124" s="60"/>
      <c r="I124" s="60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spans="1:25" ht="35.25" customHeight="1" x14ac:dyDescent="0.3">
      <c r="A125" s="27"/>
      <c r="B125" s="27"/>
      <c r="C125" s="27"/>
      <c r="D125" s="27"/>
      <c r="E125" s="27"/>
      <c r="F125" s="27"/>
      <c r="G125" s="27"/>
      <c r="H125" s="60"/>
      <c r="I125" s="60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</row>
    <row r="126" spans="1:25" ht="35.25" customHeight="1" x14ac:dyDescent="0.3">
      <c r="A126" s="27"/>
      <c r="B126" s="27"/>
      <c r="C126" s="27"/>
      <c r="D126" s="27"/>
      <c r="E126" s="27"/>
      <c r="F126" s="27"/>
      <c r="G126" s="27"/>
      <c r="H126" s="60"/>
      <c r="I126" s="60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</row>
    <row r="127" spans="1:25" ht="35.25" customHeight="1" x14ac:dyDescent="0.3">
      <c r="A127" s="27"/>
      <c r="B127" s="27"/>
      <c r="C127" s="27"/>
      <c r="D127" s="27"/>
      <c r="E127" s="27"/>
      <c r="F127" s="27"/>
      <c r="G127" s="27"/>
      <c r="H127" s="60"/>
      <c r="I127" s="60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</row>
    <row r="128" spans="1:25" ht="35.25" customHeight="1" x14ac:dyDescent="0.3">
      <c r="A128" s="27"/>
      <c r="B128" s="27"/>
      <c r="C128" s="27"/>
      <c r="D128" s="27"/>
      <c r="E128" s="27"/>
      <c r="F128" s="27"/>
      <c r="G128" s="27"/>
      <c r="H128" s="60"/>
      <c r="I128" s="60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</row>
    <row r="129" spans="1:25" ht="35.25" customHeight="1" x14ac:dyDescent="0.3">
      <c r="A129" s="27"/>
      <c r="B129" s="27"/>
      <c r="C129" s="27"/>
      <c r="D129" s="27"/>
      <c r="E129" s="27"/>
      <c r="F129" s="27"/>
      <c r="G129" s="27"/>
      <c r="H129" s="60"/>
      <c r="I129" s="60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</row>
    <row r="130" spans="1:25" ht="35.25" customHeight="1" x14ac:dyDescent="0.3">
      <c r="A130" s="27"/>
      <c r="B130" s="27"/>
      <c r="C130" s="27"/>
      <c r="D130" s="27"/>
      <c r="E130" s="27"/>
      <c r="F130" s="27"/>
      <c r="G130" s="27"/>
      <c r="H130" s="60"/>
      <c r="I130" s="60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</row>
    <row r="131" spans="1:25" ht="35.25" customHeight="1" x14ac:dyDescent="0.3">
      <c r="A131" s="27"/>
      <c r="B131" s="27"/>
      <c r="C131" s="27"/>
      <c r="D131" s="27"/>
      <c r="E131" s="27"/>
      <c r="F131" s="27"/>
      <c r="G131" s="27"/>
      <c r="H131" s="60"/>
      <c r="I131" s="60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</row>
    <row r="132" spans="1:25" ht="35.25" customHeight="1" x14ac:dyDescent="0.3">
      <c r="A132" s="27"/>
      <c r="B132" s="27"/>
      <c r="C132" s="27"/>
      <c r="D132" s="27"/>
      <c r="E132" s="27"/>
      <c r="F132" s="27"/>
      <c r="G132" s="27"/>
      <c r="H132" s="60"/>
      <c r="I132" s="60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</row>
    <row r="133" spans="1:25" ht="35.25" customHeight="1" x14ac:dyDescent="0.3">
      <c r="A133" s="27"/>
      <c r="B133" s="27"/>
      <c r="C133" s="27"/>
      <c r="D133" s="27"/>
      <c r="E133" s="27"/>
      <c r="F133" s="27"/>
      <c r="G133" s="27"/>
      <c r="H133" s="60"/>
      <c r="I133" s="60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</row>
    <row r="134" spans="1:25" ht="35.25" customHeight="1" x14ac:dyDescent="0.3">
      <c r="A134" s="27"/>
      <c r="B134" s="27"/>
      <c r="C134" s="27"/>
      <c r="D134" s="27"/>
      <c r="E134" s="27"/>
      <c r="F134" s="27"/>
      <c r="G134" s="27"/>
      <c r="H134" s="60"/>
      <c r="I134" s="60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</row>
    <row r="135" spans="1:25" ht="35.25" customHeight="1" x14ac:dyDescent="0.3">
      <c r="A135" s="27"/>
      <c r="B135" s="27"/>
      <c r="C135" s="27"/>
      <c r="D135" s="27"/>
      <c r="E135" s="27"/>
      <c r="F135" s="27"/>
      <c r="G135" s="27"/>
      <c r="H135" s="60"/>
      <c r="I135" s="60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</row>
    <row r="136" spans="1:25" ht="35.25" customHeight="1" x14ac:dyDescent="0.3">
      <c r="A136" s="27"/>
      <c r="B136" s="27"/>
      <c r="C136" s="27"/>
      <c r="D136" s="27"/>
      <c r="E136" s="27"/>
      <c r="F136" s="27"/>
      <c r="G136" s="27"/>
      <c r="H136" s="60"/>
      <c r="I136" s="60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</row>
    <row r="137" spans="1:25" ht="35.25" customHeight="1" x14ac:dyDescent="0.3">
      <c r="A137" s="27"/>
      <c r="B137" s="27"/>
      <c r="C137" s="27"/>
      <c r="D137" s="27"/>
      <c r="E137" s="27"/>
      <c r="F137" s="27"/>
      <c r="G137" s="27"/>
      <c r="H137" s="60"/>
      <c r="I137" s="60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</row>
    <row r="138" spans="1:25" ht="35.25" customHeight="1" x14ac:dyDescent="0.3">
      <c r="A138" s="27"/>
      <c r="B138" s="27"/>
      <c r="C138" s="27"/>
      <c r="D138" s="27"/>
      <c r="E138" s="27"/>
      <c r="F138" s="27"/>
      <c r="G138" s="27"/>
      <c r="H138" s="60"/>
      <c r="I138" s="60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</row>
    <row r="139" spans="1:25" ht="35.25" customHeight="1" x14ac:dyDescent="0.3">
      <c r="A139" s="27"/>
      <c r="B139" s="27"/>
      <c r="C139" s="27"/>
      <c r="D139" s="27"/>
      <c r="E139" s="27"/>
      <c r="F139" s="27"/>
      <c r="G139" s="27"/>
      <c r="H139" s="60"/>
      <c r="I139" s="60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</row>
    <row r="140" spans="1:25" ht="35.25" customHeight="1" x14ac:dyDescent="0.3">
      <c r="A140" s="27"/>
      <c r="B140" s="27"/>
      <c r="C140" s="27"/>
      <c r="D140" s="27"/>
      <c r="E140" s="27"/>
      <c r="F140" s="27"/>
      <c r="G140" s="27"/>
      <c r="H140" s="60"/>
      <c r="I140" s="60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</row>
    <row r="141" spans="1:25" ht="35.25" customHeight="1" x14ac:dyDescent="0.3">
      <c r="A141" s="27"/>
      <c r="B141" s="27"/>
      <c r="C141" s="27"/>
      <c r="D141" s="27"/>
      <c r="E141" s="27"/>
      <c r="F141" s="27"/>
      <c r="G141" s="27"/>
      <c r="H141" s="60"/>
      <c r="I141" s="60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</row>
    <row r="142" spans="1:25" ht="35.25" customHeight="1" x14ac:dyDescent="0.3">
      <c r="A142" s="27"/>
      <c r="B142" s="27"/>
      <c r="C142" s="27"/>
      <c r="D142" s="27"/>
      <c r="E142" s="27"/>
      <c r="F142" s="27"/>
      <c r="G142" s="27"/>
      <c r="H142" s="60"/>
      <c r="I142" s="60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</row>
    <row r="143" spans="1:25" ht="35.25" customHeight="1" x14ac:dyDescent="0.3">
      <c r="A143" s="27"/>
      <c r="B143" s="27"/>
      <c r="C143" s="27"/>
      <c r="D143" s="27"/>
      <c r="E143" s="27"/>
      <c r="F143" s="27"/>
      <c r="G143" s="27"/>
      <c r="H143" s="60"/>
      <c r="I143" s="60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</row>
    <row r="144" spans="1:25" ht="35.25" customHeight="1" x14ac:dyDescent="0.3">
      <c r="A144" s="27"/>
      <c r="B144" s="27"/>
      <c r="C144" s="27"/>
      <c r="D144" s="27"/>
      <c r="E144" s="27"/>
      <c r="F144" s="27"/>
      <c r="G144" s="27"/>
      <c r="H144" s="60"/>
      <c r="I144" s="60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</row>
    <row r="145" spans="1:25" ht="35.25" customHeight="1" x14ac:dyDescent="0.3">
      <c r="A145" s="27"/>
      <c r="B145" s="27"/>
      <c r="C145" s="27"/>
      <c r="D145" s="27"/>
      <c r="E145" s="27"/>
      <c r="F145" s="27"/>
      <c r="G145" s="27"/>
      <c r="H145" s="60"/>
      <c r="I145" s="60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</row>
    <row r="146" spans="1:25" ht="35.25" customHeight="1" x14ac:dyDescent="0.3">
      <c r="A146" s="27"/>
      <c r="B146" s="27"/>
      <c r="C146" s="27"/>
      <c r="D146" s="27"/>
      <c r="E146" s="27"/>
      <c r="F146" s="27"/>
      <c r="G146" s="27"/>
      <c r="H146" s="60"/>
      <c r="I146" s="60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</row>
    <row r="147" spans="1:25" ht="35.25" customHeight="1" x14ac:dyDescent="0.3">
      <c r="A147" s="27"/>
      <c r="B147" s="27"/>
      <c r="C147" s="27"/>
      <c r="D147" s="27"/>
      <c r="E147" s="27"/>
      <c r="F147" s="27"/>
      <c r="G147" s="27"/>
      <c r="H147" s="60"/>
      <c r="I147" s="60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</row>
    <row r="148" spans="1:25" ht="35.25" customHeight="1" x14ac:dyDescent="0.3">
      <c r="A148" s="27"/>
      <c r="B148" s="27"/>
      <c r="C148" s="27"/>
      <c r="D148" s="27"/>
      <c r="E148" s="27"/>
      <c r="F148" s="27"/>
      <c r="G148" s="27"/>
      <c r="H148" s="60"/>
      <c r="I148" s="60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</row>
    <row r="149" spans="1:25" ht="35.25" customHeight="1" x14ac:dyDescent="0.3">
      <c r="A149" s="27"/>
      <c r="B149" s="27"/>
      <c r="C149" s="27"/>
      <c r="D149" s="27"/>
      <c r="E149" s="27"/>
      <c r="F149" s="27"/>
      <c r="G149" s="27"/>
      <c r="H149" s="60"/>
      <c r="I149" s="60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</row>
    <row r="150" spans="1:25" ht="35.25" customHeight="1" x14ac:dyDescent="0.3">
      <c r="A150" s="27"/>
      <c r="B150" s="27"/>
      <c r="C150" s="27"/>
      <c r="D150" s="27"/>
      <c r="E150" s="27"/>
      <c r="F150" s="27"/>
      <c r="G150" s="27"/>
      <c r="H150" s="60"/>
      <c r="I150" s="60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</row>
    <row r="151" spans="1:25" ht="35.25" customHeight="1" x14ac:dyDescent="0.3">
      <c r="A151" s="27"/>
      <c r="B151" s="27"/>
      <c r="C151" s="27"/>
      <c r="D151" s="27"/>
      <c r="E151" s="27"/>
      <c r="F151" s="27"/>
      <c r="G151" s="27"/>
      <c r="H151" s="60"/>
      <c r="I151" s="60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</row>
    <row r="152" spans="1:25" ht="35.25" customHeight="1" x14ac:dyDescent="0.3">
      <c r="A152" s="27"/>
      <c r="B152" s="27"/>
      <c r="C152" s="27"/>
      <c r="D152" s="27"/>
      <c r="E152" s="27"/>
      <c r="F152" s="27"/>
      <c r="G152" s="27"/>
      <c r="H152" s="60"/>
      <c r="I152" s="60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</row>
    <row r="153" spans="1:25" ht="35.25" customHeight="1" x14ac:dyDescent="0.3">
      <c r="A153" s="27"/>
      <c r="B153" s="27"/>
      <c r="C153" s="27"/>
      <c r="D153" s="27"/>
      <c r="E153" s="27"/>
      <c r="F153" s="27"/>
      <c r="G153" s="27"/>
      <c r="H153" s="60"/>
      <c r="I153" s="60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</row>
    <row r="154" spans="1:25" ht="35.25" customHeight="1" x14ac:dyDescent="0.3">
      <c r="A154" s="27"/>
      <c r="B154" s="27"/>
      <c r="C154" s="27"/>
      <c r="D154" s="27"/>
      <c r="E154" s="27"/>
      <c r="F154" s="27"/>
      <c r="G154" s="27"/>
      <c r="H154" s="60"/>
      <c r="I154" s="60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</row>
    <row r="155" spans="1:25" ht="35.25" customHeight="1" x14ac:dyDescent="0.3">
      <c r="A155" s="27"/>
      <c r="B155" s="27"/>
      <c r="C155" s="27"/>
      <c r="D155" s="27"/>
      <c r="E155" s="27"/>
      <c r="F155" s="27"/>
      <c r="G155" s="27"/>
      <c r="H155" s="60"/>
      <c r="I155" s="60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</row>
    <row r="156" spans="1:25" ht="35.25" customHeight="1" x14ac:dyDescent="0.3">
      <c r="A156" s="27"/>
      <c r="B156" s="27"/>
      <c r="C156" s="27"/>
      <c r="D156" s="27"/>
      <c r="E156" s="27"/>
      <c r="F156" s="27"/>
      <c r="G156" s="27"/>
      <c r="H156" s="60"/>
      <c r="I156" s="60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</row>
    <row r="157" spans="1:25" ht="35.25" customHeight="1" x14ac:dyDescent="0.3">
      <c r="A157" s="27"/>
      <c r="B157" s="27"/>
      <c r="C157" s="27"/>
      <c r="D157" s="27"/>
      <c r="E157" s="27"/>
      <c r="F157" s="27"/>
      <c r="G157" s="27"/>
      <c r="H157" s="60"/>
      <c r="I157" s="60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</row>
    <row r="158" spans="1:25" ht="35.25" customHeight="1" x14ac:dyDescent="0.3">
      <c r="A158" s="27"/>
      <c r="B158" s="27"/>
      <c r="C158" s="27"/>
      <c r="D158" s="27"/>
      <c r="E158" s="27"/>
      <c r="F158" s="27"/>
      <c r="G158" s="27"/>
      <c r="H158" s="60"/>
      <c r="I158" s="60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</row>
    <row r="159" spans="1:25" ht="35.25" customHeight="1" x14ac:dyDescent="0.3">
      <c r="A159" s="27"/>
      <c r="B159" s="27"/>
      <c r="C159" s="27"/>
      <c r="D159" s="27"/>
      <c r="E159" s="27"/>
      <c r="F159" s="27"/>
      <c r="G159" s="27"/>
      <c r="H159" s="60"/>
      <c r="I159" s="60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</row>
    <row r="160" spans="1:25" ht="35.25" customHeight="1" x14ac:dyDescent="0.3">
      <c r="A160" s="27"/>
      <c r="B160" s="27"/>
      <c r="C160" s="27"/>
      <c r="D160" s="27"/>
      <c r="E160" s="27"/>
      <c r="F160" s="27"/>
      <c r="G160" s="27"/>
      <c r="H160" s="60"/>
      <c r="I160" s="60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</row>
    <row r="161" spans="1:25" ht="35.25" customHeight="1" x14ac:dyDescent="0.3">
      <c r="A161" s="27"/>
      <c r="B161" s="27"/>
      <c r="C161" s="27"/>
      <c r="D161" s="27"/>
      <c r="E161" s="27"/>
      <c r="F161" s="27"/>
      <c r="G161" s="27"/>
      <c r="H161" s="60"/>
      <c r="I161" s="60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</row>
    <row r="162" spans="1:25" ht="35.25" customHeight="1" x14ac:dyDescent="0.3">
      <c r="A162" s="27"/>
      <c r="B162" s="27"/>
      <c r="C162" s="27"/>
      <c r="D162" s="27"/>
      <c r="E162" s="27"/>
      <c r="F162" s="27"/>
      <c r="G162" s="27"/>
      <c r="H162" s="60"/>
      <c r="I162" s="60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spans="1:25" ht="35.25" customHeight="1" x14ac:dyDescent="0.3">
      <c r="A163" s="27"/>
      <c r="B163" s="27"/>
      <c r="C163" s="27"/>
      <c r="D163" s="27"/>
      <c r="E163" s="27"/>
      <c r="F163" s="27"/>
      <c r="G163" s="27"/>
      <c r="H163" s="60"/>
      <c r="I163" s="60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</row>
    <row r="164" spans="1:25" ht="35.25" customHeight="1" x14ac:dyDescent="0.3">
      <c r="A164" s="27"/>
      <c r="B164" s="27"/>
      <c r="C164" s="27"/>
      <c r="D164" s="27"/>
      <c r="E164" s="27"/>
      <c r="F164" s="27"/>
      <c r="G164" s="27"/>
      <c r="H164" s="60"/>
      <c r="I164" s="60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</row>
    <row r="165" spans="1:25" ht="35.25" customHeight="1" x14ac:dyDescent="0.3">
      <c r="A165" s="27"/>
      <c r="B165" s="27"/>
      <c r="C165" s="27"/>
      <c r="D165" s="27"/>
      <c r="E165" s="27"/>
      <c r="F165" s="27"/>
      <c r="G165" s="27"/>
      <c r="H165" s="60"/>
      <c r="I165" s="60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</row>
    <row r="166" spans="1:25" ht="35.25" customHeight="1" x14ac:dyDescent="0.3">
      <c r="A166" s="27"/>
      <c r="B166" s="27"/>
      <c r="C166" s="27"/>
      <c r="D166" s="27"/>
      <c r="E166" s="27"/>
      <c r="F166" s="27"/>
      <c r="G166" s="27"/>
      <c r="H166" s="60"/>
      <c r="I166" s="60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</row>
    <row r="167" spans="1:25" ht="35.25" customHeight="1" x14ac:dyDescent="0.3">
      <c r="A167" s="27"/>
      <c r="B167" s="27"/>
      <c r="C167" s="27"/>
      <c r="D167" s="27"/>
      <c r="E167" s="27"/>
      <c r="F167" s="27"/>
      <c r="G167" s="27"/>
      <c r="H167" s="60"/>
      <c r="I167" s="60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</row>
    <row r="168" spans="1:25" ht="35.25" customHeight="1" x14ac:dyDescent="0.3">
      <c r="A168" s="27"/>
      <c r="B168" s="27"/>
      <c r="C168" s="27"/>
      <c r="D168" s="27"/>
      <c r="E168" s="27"/>
      <c r="F168" s="27"/>
      <c r="G168" s="27"/>
      <c r="H168" s="60"/>
      <c r="I168" s="60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</row>
    <row r="169" spans="1:25" ht="35.25" customHeight="1" x14ac:dyDescent="0.3">
      <c r="A169" s="27"/>
      <c r="B169" s="27"/>
      <c r="C169" s="27"/>
      <c r="D169" s="27"/>
      <c r="E169" s="27"/>
      <c r="F169" s="27"/>
      <c r="G169" s="27"/>
      <c r="H169" s="60"/>
      <c r="I169" s="60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</row>
    <row r="170" spans="1:25" ht="35.25" customHeight="1" x14ac:dyDescent="0.3">
      <c r="A170" s="27"/>
      <c r="B170" s="27"/>
      <c r="C170" s="27"/>
      <c r="D170" s="27"/>
      <c r="E170" s="27"/>
      <c r="F170" s="27"/>
      <c r="G170" s="27"/>
      <c r="H170" s="60"/>
      <c r="I170" s="60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</row>
    <row r="171" spans="1:25" ht="35.25" customHeight="1" x14ac:dyDescent="0.3">
      <c r="A171" s="27"/>
      <c r="B171" s="27"/>
      <c r="C171" s="27"/>
      <c r="D171" s="27"/>
      <c r="E171" s="27"/>
      <c r="F171" s="27"/>
      <c r="G171" s="27"/>
      <c r="H171" s="60"/>
      <c r="I171" s="60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</row>
    <row r="172" spans="1:25" ht="35.25" customHeight="1" x14ac:dyDescent="0.3">
      <c r="A172" s="27"/>
      <c r="B172" s="27"/>
      <c r="C172" s="27"/>
      <c r="D172" s="27"/>
      <c r="E172" s="27"/>
      <c r="F172" s="27"/>
      <c r="G172" s="27"/>
      <c r="H172" s="60"/>
      <c r="I172" s="60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</row>
    <row r="173" spans="1:25" ht="35.25" customHeight="1" x14ac:dyDescent="0.3">
      <c r="A173" s="27"/>
      <c r="B173" s="27"/>
      <c r="C173" s="27"/>
      <c r="D173" s="27"/>
      <c r="E173" s="27"/>
      <c r="F173" s="27"/>
      <c r="G173" s="27"/>
      <c r="H173" s="60"/>
      <c r="I173" s="60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</row>
    <row r="174" spans="1:25" ht="35.25" customHeight="1" x14ac:dyDescent="0.3">
      <c r="A174" s="27"/>
      <c r="B174" s="27"/>
      <c r="C174" s="27"/>
      <c r="D174" s="27"/>
      <c r="E174" s="27"/>
      <c r="F174" s="27"/>
      <c r="G174" s="27"/>
      <c r="H174" s="60"/>
      <c r="I174" s="60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</row>
    <row r="175" spans="1:25" ht="35.25" customHeight="1" x14ac:dyDescent="0.3">
      <c r="A175" s="27"/>
      <c r="B175" s="27"/>
      <c r="C175" s="27"/>
      <c r="D175" s="27"/>
      <c r="E175" s="27"/>
      <c r="F175" s="27"/>
      <c r="G175" s="27"/>
      <c r="H175" s="60"/>
      <c r="I175" s="60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</row>
    <row r="176" spans="1:25" ht="35.25" customHeight="1" x14ac:dyDescent="0.3">
      <c r="A176" s="27"/>
      <c r="B176" s="27"/>
      <c r="C176" s="27"/>
      <c r="D176" s="27"/>
      <c r="E176" s="27"/>
      <c r="F176" s="27"/>
      <c r="G176" s="27"/>
      <c r="H176" s="60"/>
      <c r="I176" s="60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</row>
    <row r="177" spans="1:25" ht="35.25" customHeight="1" x14ac:dyDescent="0.3">
      <c r="A177" s="27"/>
      <c r="B177" s="27"/>
      <c r="C177" s="27"/>
      <c r="D177" s="27"/>
      <c r="E177" s="27"/>
      <c r="F177" s="27"/>
      <c r="G177" s="27"/>
      <c r="H177" s="60"/>
      <c r="I177" s="60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</row>
    <row r="178" spans="1:25" ht="35.25" customHeight="1" x14ac:dyDescent="0.3">
      <c r="A178" s="27"/>
      <c r="B178" s="27"/>
      <c r="C178" s="27"/>
      <c r="D178" s="27"/>
      <c r="E178" s="27"/>
      <c r="F178" s="27"/>
      <c r="G178" s="27"/>
      <c r="H178" s="60"/>
      <c r="I178" s="60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</row>
    <row r="179" spans="1:25" ht="35.25" customHeight="1" x14ac:dyDescent="0.3">
      <c r="A179" s="27"/>
      <c r="B179" s="27"/>
      <c r="C179" s="27"/>
      <c r="D179" s="27"/>
      <c r="E179" s="27"/>
      <c r="F179" s="27"/>
      <c r="G179" s="27"/>
      <c r="H179" s="60"/>
      <c r="I179" s="60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</row>
    <row r="180" spans="1:25" ht="35.25" customHeight="1" x14ac:dyDescent="0.3">
      <c r="A180" s="27"/>
      <c r="B180" s="27"/>
      <c r="C180" s="27"/>
      <c r="D180" s="27"/>
      <c r="E180" s="27"/>
      <c r="F180" s="27"/>
      <c r="G180" s="27"/>
      <c r="H180" s="60"/>
      <c r="I180" s="60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</row>
    <row r="181" spans="1:25" ht="35.25" customHeight="1" x14ac:dyDescent="0.3">
      <c r="A181" s="27"/>
      <c r="B181" s="27"/>
      <c r="C181" s="27"/>
      <c r="D181" s="27"/>
      <c r="E181" s="27"/>
      <c r="F181" s="27"/>
      <c r="G181" s="27"/>
      <c r="H181" s="60"/>
      <c r="I181" s="60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</row>
    <row r="182" spans="1:25" ht="35.25" customHeight="1" x14ac:dyDescent="0.3">
      <c r="A182" s="27"/>
      <c r="B182" s="27"/>
      <c r="C182" s="27"/>
      <c r="D182" s="27"/>
      <c r="E182" s="27"/>
      <c r="F182" s="27"/>
      <c r="G182" s="27"/>
      <c r="H182" s="60"/>
      <c r="I182" s="60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</row>
    <row r="183" spans="1:25" ht="35.25" customHeight="1" x14ac:dyDescent="0.3">
      <c r="A183" s="27"/>
      <c r="B183" s="27"/>
      <c r="C183" s="27"/>
      <c r="D183" s="27"/>
      <c r="E183" s="27"/>
      <c r="F183" s="27"/>
      <c r="G183" s="27"/>
      <c r="H183" s="60"/>
      <c r="I183" s="60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</row>
    <row r="184" spans="1:25" ht="35.25" customHeight="1" x14ac:dyDescent="0.3">
      <c r="A184" s="27"/>
      <c r="B184" s="27"/>
      <c r="C184" s="27"/>
      <c r="D184" s="27"/>
      <c r="E184" s="27"/>
      <c r="F184" s="27"/>
      <c r="G184" s="27"/>
      <c r="H184" s="60"/>
      <c r="I184" s="60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</row>
    <row r="185" spans="1:25" ht="35.25" customHeight="1" x14ac:dyDescent="0.3">
      <c r="A185" s="27"/>
      <c r="B185" s="27"/>
      <c r="C185" s="27"/>
      <c r="D185" s="27"/>
      <c r="E185" s="27"/>
      <c r="F185" s="27"/>
      <c r="G185" s="27"/>
      <c r="H185" s="60"/>
      <c r="I185" s="60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</row>
    <row r="186" spans="1:25" ht="35.25" customHeight="1" x14ac:dyDescent="0.3">
      <c r="A186" s="27"/>
      <c r="B186" s="27"/>
      <c r="C186" s="27"/>
      <c r="D186" s="27"/>
      <c r="E186" s="27"/>
      <c r="F186" s="27"/>
      <c r="G186" s="27"/>
      <c r="H186" s="60"/>
      <c r="I186" s="60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</row>
    <row r="187" spans="1:25" ht="35.25" customHeight="1" x14ac:dyDescent="0.3">
      <c r="A187" s="27"/>
      <c r="B187" s="27"/>
      <c r="C187" s="27"/>
      <c r="D187" s="27"/>
      <c r="E187" s="27"/>
      <c r="F187" s="27"/>
      <c r="G187" s="27"/>
      <c r="H187" s="60"/>
      <c r="I187" s="60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</row>
    <row r="188" spans="1:25" ht="35.25" customHeight="1" x14ac:dyDescent="0.3">
      <c r="A188" s="27"/>
      <c r="B188" s="27"/>
      <c r="C188" s="27"/>
      <c r="D188" s="27"/>
      <c r="E188" s="27"/>
      <c r="F188" s="27"/>
      <c r="G188" s="27"/>
      <c r="H188" s="60"/>
      <c r="I188" s="60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</row>
    <row r="189" spans="1:25" ht="35.25" customHeight="1" x14ac:dyDescent="0.3">
      <c r="A189" s="27"/>
      <c r="B189" s="27"/>
      <c r="C189" s="27"/>
      <c r="D189" s="27"/>
      <c r="E189" s="27"/>
      <c r="F189" s="27"/>
      <c r="G189" s="27"/>
      <c r="H189" s="60"/>
      <c r="I189" s="60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</row>
    <row r="190" spans="1:25" ht="35.25" customHeight="1" x14ac:dyDescent="0.3">
      <c r="A190" s="27"/>
      <c r="B190" s="27"/>
      <c r="C190" s="27"/>
      <c r="D190" s="27"/>
      <c r="E190" s="27"/>
      <c r="F190" s="27"/>
      <c r="G190" s="27"/>
      <c r="H190" s="60"/>
      <c r="I190" s="60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</row>
    <row r="191" spans="1:25" ht="35.25" customHeight="1" x14ac:dyDescent="0.3">
      <c r="A191" s="27"/>
      <c r="B191" s="27"/>
      <c r="C191" s="27"/>
      <c r="D191" s="27"/>
      <c r="E191" s="27"/>
      <c r="F191" s="27"/>
      <c r="G191" s="27"/>
      <c r="H191" s="60"/>
      <c r="I191" s="60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</row>
    <row r="192" spans="1:25" ht="35.25" customHeight="1" x14ac:dyDescent="0.3">
      <c r="A192" s="27"/>
      <c r="B192" s="27"/>
      <c r="C192" s="27"/>
      <c r="D192" s="27"/>
      <c r="E192" s="27"/>
      <c r="F192" s="27"/>
      <c r="G192" s="27"/>
      <c r="H192" s="60"/>
      <c r="I192" s="60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</row>
    <row r="193" spans="1:25" ht="35.25" customHeight="1" x14ac:dyDescent="0.3">
      <c r="A193" s="27"/>
      <c r="B193" s="27"/>
      <c r="C193" s="27"/>
      <c r="D193" s="27"/>
      <c r="E193" s="27"/>
      <c r="F193" s="27"/>
      <c r="G193" s="27"/>
      <c r="H193" s="60"/>
      <c r="I193" s="60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</row>
    <row r="194" spans="1:25" ht="35.25" customHeight="1" x14ac:dyDescent="0.3">
      <c r="A194" s="27"/>
      <c r="B194" s="27"/>
      <c r="C194" s="27"/>
      <c r="D194" s="27"/>
      <c r="E194" s="27"/>
      <c r="F194" s="27"/>
      <c r="G194" s="27"/>
      <c r="H194" s="60"/>
      <c r="I194" s="60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</row>
    <row r="195" spans="1:25" ht="35.25" customHeight="1" x14ac:dyDescent="0.3">
      <c r="A195" s="27"/>
      <c r="B195" s="27"/>
      <c r="C195" s="27"/>
      <c r="D195" s="27"/>
      <c r="E195" s="27"/>
      <c r="F195" s="27"/>
      <c r="G195" s="27"/>
      <c r="H195" s="60"/>
      <c r="I195" s="60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</row>
    <row r="196" spans="1:25" ht="35.25" customHeight="1" x14ac:dyDescent="0.3">
      <c r="A196" s="27"/>
      <c r="B196" s="27"/>
      <c r="C196" s="27"/>
      <c r="D196" s="27"/>
      <c r="E196" s="27"/>
      <c r="F196" s="27"/>
      <c r="G196" s="27"/>
      <c r="H196" s="60"/>
      <c r="I196" s="60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</row>
    <row r="197" spans="1:25" ht="35.25" customHeight="1" x14ac:dyDescent="0.3">
      <c r="A197" s="27"/>
      <c r="B197" s="27"/>
      <c r="C197" s="27"/>
      <c r="D197" s="27"/>
      <c r="E197" s="27"/>
      <c r="F197" s="27"/>
      <c r="G197" s="27"/>
      <c r="H197" s="60"/>
      <c r="I197" s="60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</row>
    <row r="198" spans="1:25" ht="35.25" customHeight="1" x14ac:dyDescent="0.3">
      <c r="A198" s="27"/>
      <c r="B198" s="27"/>
      <c r="C198" s="27"/>
      <c r="D198" s="27"/>
      <c r="E198" s="27"/>
      <c r="F198" s="27"/>
      <c r="G198" s="27"/>
      <c r="H198" s="60"/>
      <c r="I198" s="60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</row>
    <row r="199" spans="1:25" ht="35.25" customHeight="1" x14ac:dyDescent="0.3">
      <c r="A199" s="27"/>
      <c r="B199" s="27"/>
      <c r="C199" s="27"/>
      <c r="D199" s="27"/>
      <c r="E199" s="27"/>
      <c r="F199" s="27"/>
      <c r="G199" s="27"/>
      <c r="H199" s="60"/>
      <c r="I199" s="60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</row>
    <row r="200" spans="1:25" ht="35.25" customHeight="1" x14ac:dyDescent="0.3">
      <c r="A200" s="27"/>
      <c r="B200" s="27"/>
      <c r="C200" s="27"/>
      <c r="D200" s="27"/>
      <c r="E200" s="27"/>
      <c r="F200" s="27"/>
      <c r="G200" s="27"/>
      <c r="H200" s="60"/>
      <c r="I200" s="60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</row>
    <row r="201" spans="1:25" ht="35.25" customHeight="1" x14ac:dyDescent="0.3">
      <c r="A201" s="27"/>
      <c r="B201" s="27"/>
      <c r="C201" s="27"/>
      <c r="D201" s="27"/>
      <c r="E201" s="27"/>
      <c r="F201" s="27"/>
      <c r="G201" s="27"/>
      <c r="H201" s="60"/>
      <c r="I201" s="60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</row>
    <row r="202" spans="1:25" ht="35.25" customHeight="1" x14ac:dyDescent="0.3">
      <c r="A202" s="27"/>
      <c r="B202" s="27"/>
      <c r="C202" s="27"/>
      <c r="D202" s="27"/>
      <c r="E202" s="27"/>
      <c r="F202" s="27"/>
      <c r="G202" s="27"/>
      <c r="H202" s="60"/>
      <c r="I202" s="60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</row>
    <row r="203" spans="1:25" ht="35.25" customHeight="1" x14ac:dyDescent="0.3">
      <c r="A203" s="27"/>
      <c r="B203" s="27"/>
      <c r="C203" s="27"/>
      <c r="D203" s="27"/>
      <c r="E203" s="27"/>
      <c r="F203" s="27"/>
      <c r="G203" s="27"/>
      <c r="H203" s="60"/>
      <c r="I203" s="60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</row>
    <row r="204" spans="1:25" ht="35.25" customHeight="1" x14ac:dyDescent="0.3">
      <c r="A204" s="27"/>
      <c r="B204" s="27"/>
      <c r="C204" s="27"/>
      <c r="D204" s="27"/>
      <c r="E204" s="27"/>
      <c r="F204" s="27"/>
      <c r="G204" s="27"/>
      <c r="H204" s="60"/>
      <c r="I204" s="60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</row>
    <row r="205" spans="1:25" ht="35.25" customHeight="1" x14ac:dyDescent="0.3">
      <c r="A205" s="27"/>
      <c r="B205" s="27"/>
      <c r="C205" s="27"/>
      <c r="D205" s="27"/>
      <c r="E205" s="27"/>
      <c r="F205" s="27"/>
      <c r="G205" s="27"/>
      <c r="H205" s="60"/>
      <c r="I205" s="60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</row>
    <row r="206" spans="1:25" ht="35.25" customHeight="1" x14ac:dyDescent="0.3">
      <c r="A206" s="27"/>
      <c r="B206" s="27"/>
      <c r="C206" s="27"/>
      <c r="D206" s="27"/>
      <c r="E206" s="27"/>
      <c r="F206" s="27"/>
      <c r="G206" s="27"/>
      <c r="H206" s="60"/>
      <c r="I206" s="60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</row>
    <row r="207" spans="1:25" ht="35.25" customHeight="1" x14ac:dyDescent="0.3">
      <c r="A207" s="27"/>
      <c r="B207" s="27"/>
      <c r="C207" s="27"/>
      <c r="D207" s="27"/>
      <c r="E207" s="27"/>
      <c r="F207" s="27"/>
      <c r="G207" s="27"/>
      <c r="H207" s="60"/>
      <c r="I207" s="60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</row>
    <row r="208" spans="1:25" ht="35.25" customHeight="1" x14ac:dyDescent="0.3">
      <c r="A208" s="27"/>
      <c r="B208" s="27"/>
      <c r="C208" s="27"/>
      <c r="D208" s="27"/>
      <c r="E208" s="27"/>
      <c r="F208" s="27"/>
      <c r="G208" s="27"/>
      <c r="H208" s="60"/>
      <c r="I208" s="60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</row>
    <row r="209" spans="1:25" ht="35.25" customHeight="1" x14ac:dyDescent="0.3">
      <c r="A209" s="27"/>
      <c r="B209" s="27"/>
      <c r="C209" s="27"/>
      <c r="D209" s="27"/>
      <c r="E209" s="27"/>
      <c r="F209" s="27"/>
      <c r="G209" s="27"/>
      <c r="H209" s="60"/>
      <c r="I209" s="60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</row>
    <row r="210" spans="1:25" ht="35.25" customHeight="1" x14ac:dyDescent="0.3">
      <c r="A210" s="27"/>
      <c r="B210" s="27"/>
      <c r="C210" s="27"/>
      <c r="D210" s="27"/>
      <c r="E210" s="27"/>
      <c r="F210" s="27"/>
      <c r="G210" s="27"/>
      <c r="H210" s="60"/>
      <c r="I210" s="60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</row>
    <row r="211" spans="1:25" ht="35.25" customHeight="1" x14ac:dyDescent="0.3">
      <c r="A211" s="27"/>
      <c r="B211" s="27"/>
      <c r="C211" s="27"/>
      <c r="D211" s="27"/>
      <c r="E211" s="27"/>
      <c r="F211" s="27"/>
      <c r="G211" s="27"/>
      <c r="H211" s="60"/>
      <c r="I211" s="60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spans="1:25" ht="35.25" customHeight="1" x14ac:dyDescent="0.3">
      <c r="A212" s="27"/>
      <c r="B212" s="27"/>
      <c r="C212" s="27"/>
      <c r="D212" s="27"/>
      <c r="E212" s="27"/>
      <c r="F212" s="27"/>
      <c r="G212" s="27"/>
      <c r="H212" s="60"/>
      <c r="I212" s="60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</row>
    <row r="213" spans="1:25" ht="35.25" customHeight="1" x14ac:dyDescent="0.3">
      <c r="A213" s="27"/>
      <c r="B213" s="27"/>
      <c r="C213" s="27"/>
      <c r="D213" s="27"/>
      <c r="E213" s="27"/>
      <c r="F213" s="27"/>
      <c r="G213" s="27"/>
      <c r="H213" s="60"/>
      <c r="I213" s="60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</row>
    <row r="214" spans="1:25" ht="35.25" customHeight="1" x14ac:dyDescent="0.3">
      <c r="A214" s="27"/>
      <c r="B214" s="27"/>
      <c r="C214" s="27"/>
      <c r="D214" s="27"/>
      <c r="E214" s="27"/>
      <c r="F214" s="27"/>
      <c r="G214" s="27"/>
      <c r="H214" s="60"/>
      <c r="I214" s="60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</row>
    <row r="215" spans="1:25" ht="35.25" customHeight="1" x14ac:dyDescent="0.3">
      <c r="A215" s="27"/>
      <c r="B215" s="27"/>
      <c r="C215" s="27"/>
      <c r="D215" s="27"/>
      <c r="E215" s="27"/>
      <c r="F215" s="27"/>
      <c r="G215" s="27"/>
      <c r="H215" s="60"/>
      <c r="I215" s="60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</row>
    <row r="216" spans="1:25" ht="35.25" customHeight="1" x14ac:dyDescent="0.3">
      <c r="A216" s="27"/>
      <c r="B216" s="27"/>
      <c r="C216" s="27"/>
      <c r="D216" s="27"/>
      <c r="E216" s="27"/>
      <c r="F216" s="27"/>
      <c r="G216" s="27"/>
      <c r="H216" s="60"/>
      <c r="I216" s="60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</row>
    <row r="217" spans="1:25" ht="35.25" customHeight="1" x14ac:dyDescent="0.3">
      <c r="A217" s="27"/>
      <c r="B217" s="27"/>
      <c r="C217" s="27"/>
      <c r="D217" s="27"/>
      <c r="E217" s="27"/>
      <c r="F217" s="27"/>
      <c r="G217" s="27"/>
      <c r="H217" s="60"/>
      <c r="I217" s="60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</row>
    <row r="218" spans="1:25" ht="35.25" customHeight="1" x14ac:dyDescent="0.3">
      <c r="A218" s="27"/>
      <c r="B218" s="27"/>
      <c r="C218" s="27"/>
      <c r="D218" s="27"/>
      <c r="E218" s="27"/>
      <c r="F218" s="27"/>
      <c r="G218" s="27"/>
      <c r="H218" s="60"/>
      <c r="I218" s="60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</row>
    <row r="219" spans="1:25" ht="35.25" customHeight="1" x14ac:dyDescent="0.3">
      <c r="A219" s="27"/>
      <c r="B219" s="27"/>
      <c r="C219" s="27"/>
      <c r="D219" s="27"/>
      <c r="E219" s="27"/>
      <c r="F219" s="27"/>
      <c r="G219" s="27"/>
      <c r="H219" s="60"/>
      <c r="I219" s="60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</row>
    <row r="220" spans="1:25" ht="35.25" customHeight="1" x14ac:dyDescent="0.3">
      <c r="A220" s="27"/>
      <c r="B220" s="27"/>
      <c r="C220" s="27"/>
      <c r="D220" s="27"/>
      <c r="E220" s="27"/>
      <c r="F220" s="27"/>
      <c r="G220" s="27"/>
      <c r="H220" s="60"/>
      <c r="I220" s="60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</row>
    <row r="221" spans="1:25" ht="15.75" customHeight="1" x14ac:dyDescent="0.2"/>
    <row r="222" spans="1:25" ht="15.75" customHeight="1" x14ac:dyDescent="0.2"/>
    <row r="223" spans="1:25" ht="15.75" customHeight="1" x14ac:dyDescent="0.2"/>
    <row r="224" spans="1:25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5">
    <mergeCell ref="B2:C2"/>
    <mergeCell ref="E2:F2"/>
    <mergeCell ref="H2:I2"/>
    <mergeCell ref="E7:F7"/>
    <mergeCell ref="H7:I7"/>
  </mergeCells>
  <pageMargins left="0.7" right="0.7" top="0.75" bottom="0.75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3399"/>
    <outlinePr summaryBelow="0" summaryRight="0"/>
  </sheetPr>
  <dimension ref="A1:Z1000"/>
  <sheetViews>
    <sheetView workbookViewId="0"/>
  </sheetViews>
  <sheetFormatPr baseColWidth="10" defaultColWidth="12.5703125" defaultRowHeight="15" customHeight="1" x14ac:dyDescent="0.2"/>
  <cols>
    <col min="1" max="1" width="12.7109375" customWidth="1"/>
    <col min="2" max="2" width="17.7109375" customWidth="1"/>
    <col min="3" max="10" width="12.7109375" customWidth="1"/>
    <col min="11" max="11" width="10.140625" customWidth="1"/>
    <col min="12" max="26" width="12.7109375" customWidth="1"/>
  </cols>
  <sheetData>
    <row r="1" spans="1:26" ht="15.75" x14ac:dyDescent="0.3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83.25" customHeight="1" x14ac:dyDescent="0.3">
      <c r="A2" s="27"/>
      <c r="B2" s="196" t="s">
        <v>94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68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spans="1:26" ht="15.75" x14ac:dyDescent="0.3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5.75" x14ac:dyDescent="0.3">
      <c r="A4" s="27"/>
      <c r="B4" s="72"/>
      <c r="C4" s="73" t="s">
        <v>95</v>
      </c>
      <c r="D4" s="73" t="s">
        <v>96</v>
      </c>
      <c r="E4" s="73" t="s">
        <v>97</v>
      </c>
      <c r="F4" s="73" t="s">
        <v>98</v>
      </c>
      <c r="G4" s="73" t="s">
        <v>99</v>
      </c>
      <c r="H4" s="73" t="s">
        <v>100</v>
      </c>
      <c r="I4" s="73" t="s">
        <v>101</v>
      </c>
      <c r="J4" s="73" t="s">
        <v>102</v>
      </c>
      <c r="K4" s="73" t="s">
        <v>103</v>
      </c>
      <c r="L4" s="73" t="s">
        <v>104</v>
      </c>
      <c r="M4" s="73" t="s">
        <v>105</v>
      </c>
      <c r="N4" s="73" t="s">
        <v>106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15.75" x14ac:dyDescent="0.3">
      <c r="A5" s="27"/>
      <c r="B5" s="73" t="s">
        <v>107</v>
      </c>
      <c r="C5" s="72">
        <v>11</v>
      </c>
      <c r="D5" s="72">
        <v>10</v>
      </c>
      <c r="E5" s="72">
        <v>8</v>
      </c>
      <c r="F5" s="72">
        <v>7</v>
      </c>
      <c r="G5" s="72">
        <v>5</v>
      </c>
      <c r="H5" s="72">
        <v>5</v>
      </c>
      <c r="I5" s="72">
        <v>11</v>
      </c>
      <c r="J5" s="72">
        <v>9</v>
      </c>
      <c r="K5" s="72">
        <v>8</v>
      </c>
      <c r="L5" s="72">
        <v>7</v>
      </c>
      <c r="M5" s="72">
        <v>6</v>
      </c>
      <c r="N5" s="72">
        <v>12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15.75" x14ac:dyDescent="0.3">
      <c r="A6" s="27"/>
      <c r="B6" s="73" t="s">
        <v>108</v>
      </c>
      <c r="C6" s="72">
        <v>14</v>
      </c>
      <c r="D6" s="72">
        <v>11</v>
      </c>
      <c r="E6" s="72">
        <v>8</v>
      </c>
      <c r="F6" s="72">
        <v>6</v>
      </c>
      <c r="G6" s="72">
        <v>4</v>
      </c>
      <c r="H6" s="72">
        <v>5</v>
      </c>
      <c r="I6" s="72">
        <v>9</v>
      </c>
      <c r="J6" s="72">
        <v>8</v>
      </c>
      <c r="K6" s="72">
        <v>7</v>
      </c>
      <c r="L6" s="72">
        <v>6</v>
      </c>
      <c r="M6" s="72">
        <v>5</v>
      </c>
      <c r="N6" s="72">
        <v>7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15.75" x14ac:dyDescent="0.3">
      <c r="A7" s="27"/>
      <c r="B7" s="73" t="s">
        <v>109</v>
      </c>
      <c r="C7" s="72">
        <v>11</v>
      </c>
      <c r="D7" s="72">
        <v>10</v>
      </c>
      <c r="E7" s="72">
        <v>9</v>
      </c>
      <c r="F7" s="72">
        <v>8</v>
      </c>
      <c r="G7" s="72">
        <v>6</v>
      </c>
      <c r="H7" s="72">
        <v>6</v>
      </c>
      <c r="I7" s="72">
        <v>10</v>
      </c>
      <c r="J7" s="72">
        <v>9</v>
      </c>
      <c r="K7" s="72">
        <v>8</v>
      </c>
      <c r="L7" s="72">
        <v>7</v>
      </c>
      <c r="M7" s="72">
        <v>7</v>
      </c>
      <c r="N7" s="72">
        <v>9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15.75" x14ac:dyDescent="0.3">
      <c r="A8" s="27"/>
      <c r="B8" s="73" t="s">
        <v>110</v>
      </c>
      <c r="C8" s="72">
        <v>13</v>
      </c>
      <c r="D8" s="72">
        <v>10</v>
      </c>
      <c r="E8" s="72">
        <v>9</v>
      </c>
      <c r="F8" s="72">
        <v>8</v>
      </c>
      <c r="G8" s="72">
        <v>5</v>
      </c>
      <c r="H8" s="72">
        <v>6</v>
      </c>
      <c r="I8" s="72">
        <v>12</v>
      </c>
      <c r="J8" s="72">
        <v>9</v>
      </c>
      <c r="K8" s="72">
        <v>7</v>
      </c>
      <c r="L8" s="72">
        <v>6</v>
      </c>
      <c r="M8" s="72">
        <v>6</v>
      </c>
      <c r="N8" s="72">
        <v>9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5.75" x14ac:dyDescent="0.3">
      <c r="A9" s="27"/>
      <c r="B9" s="73" t="s">
        <v>111</v>
      </c>
      <c r="C9" s="72">
        <v>9</v>
      </c>
      <c r="D9" s="72">
        <v>7</v>
      </c>
      <c r="E9" s="72">
        <v>6</v>
      </c>
      <c r="F9" s="72">
        <v>5</v>
      </c>
      <c r="G9" s="72">
        <v>6</v>
      </c>
      <c r="H9" s="72">
        <v>9</v>
      </c>
      <c r="I9" s="72">
        <v>15</v>
      </c>
      <c r="J9" s="72">
        <v>13</v>
      </c>
      <c r="K9" s="72">
        <v>9</v>
      </c>
      <c r="L9" s="72">
        <v>7</v>
      </c>
      <c r="M9" s="72">
        <v>6</v>
      </c>
      <c r="N9" s="72">
        <v>8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15.75" x14ac:dyDescent="0.3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5.75" x14ac:dyDescent="0.3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5.75" x14ac:dyDescent="0.3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5.75" x14ac:dyDescent="0.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5.75" x14ac:dyDescent="0.3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5.75" x14ac:dyDescent="0.3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5.75" x14ac:dyDescent="0.3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5.75" x14ac:dyDescent="0.3">
      <c r="A17" s="27"/>
      <c r="B17" s="74" t="s">
        <v>112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5.75" x14ac:dyDescent="0.3">
      <c r="A18" s="27"/>
      <c r="B18" s="74" t="s">
        <v>113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5.75" x14ac:dyDescent="0.3">
      <c r="A19" s="27"/>
      <c r="B19" s="74" t="s">
        <v>114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5.75" x14ac:dyDescent="0.3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5.75" customHeight="1" x14ac:dyDescent="0.3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15.75" customHeight="1" x14ac:dyDescent="0.3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15.75" customHeight="1" x14ac:dyDescent="0.3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15.75" customHeight="1" x14ac:dyDescent="0.3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5.75" customHeight="1" x14ac:dyDescent="0.3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5.75" customHeight="1" x14ac:dyDescent="0.3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5.75" customHeight="1" x14ac:dyDescent="0.3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5.75" customHeight="1" x14ac:dyDescent="0.3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5.75" customHeight="1" x14ac:dyDescent="0.3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163.5" customHeight="1" x14ac:dyDescent="0.3">
      <c r="A30" s="27"/>
      <c r="B30" s="197" t="s">
        <v>115</v>
      </c>
      <c r="C30" s="181"/>
      <c r="D30" s="181"/>
      <c r="E30" s="181"/>
      <c r="F30" s="168"/>
      <c r="G30" s="198" t="s">
        <v>116</v>
      </c>
      <c r="H30" s="181"/>
      <c r="I30" s="181"/>
      <c r="J30" s="181"/>
      <c r="K30" s="168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220.5" customHeight="1" x14ac:dyDescent="0.3">
      <c r="A31" s="27"/>
      <c r="B31" s="197" t="s">
        <v>117</v>
      </c>
      <c r="C31" s="181"/>
      <c r="D31" s="181"/>
      <c r="E31" s="181"/>
      <c r="F31" s="168"/>
      <c r="G31" s="199" t="s">
        <v>118</v>
      </c>
      <c r="H31" s="181"/>
      <c r="I31" s="181"/>
      <c r="J31" s="181"/>
      <c r="K31" s="168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5.75" customHeight="1" x14ac:dyDescent="0.3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5.75" customHeight="1" x14ac:dyDescent="0.3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5.75" customHeight="1" x14ac:dyDescent="0.3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5.75" customHeight="1" x14ac:dyDescent="0.3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15.75" customHeight="1" x14ac:dyDescent="0.3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5.75" customHeight="1" x14ac:dyDescent="0.3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15.75" customHeight="1" x14ac:dyDescent="0.3">
      <c r="A38" s="27"/>
      <c r="B38" s="27"/>
      <c r="C38" s="27"/>
      <c r="D38" s="27"/>
      <c r="E38" s="27"/>
      <c r="F38" s="27"/>
      <c r="G38" s="75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5.75" customHeight="1" x14ac:dyDescent="0.3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5.75" customHeight="1" x14ac:dyDescent="0.3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5.75" customHeight="1" x14ac:dyDescent="0.3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5.75" customHeight="1" x14ac:dyDescent="0.3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5.75" customHeight="1" x14ac:dyDescent="0.3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5.75" customHeight="1" x14ac:dyDescent="0.3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5.75" customHeight="1" x14ac:dyDescent="0.3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5.75" customHeight="1" x14ac:dyDescent="0.3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5.75" customHeight="1" x14ac:dyDescent="0.3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5.75" customHeight="1" x14ac:dyDescent="0.3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5.75" customHeight="1" x14ac:dyDescent="0.3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5.75" customHeight="1" x14ac:dyDescent="0.3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5.75" customHeight="1" x14ac:dyDescent="0.3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5.75" customHeight="1" x14ac:dyDescent="0.3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5.75" customHeight="1" x14ac:dyDescent="0.3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15.75" customHeight="1" x14ac:dyDescent="0.3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5.75" customHeight="1" x14ac:dyDescent="0.3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5.75" customHeight="1" x14ac:dyDescent="0.3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5.75" customHeight="1" x14ac:dyDescent="0.3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5.75" customHeight="1" x14ac:dyDescent="0.3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5.75" customHeight="1" x14ac:dyDescent="0.3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5.75" customHeight="1" x14ac:dyDescent="0.3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5.75" customHeight="1" x14ac:dyDescent="0.3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5.75" customHeight="1" x14ac:dyDescent="0.3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5.75" customHeight="1" x14ac:dyDescent="0.3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5.75" customHeight="1" x14ac:dyDescent="0.3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5.75" customHeight="1" x14ac:dyDescent="0.3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5.75" customHeight="1" x14ac:dyDescent="0.3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5.75" customHeight="1" x14ac:dyDescent="0.3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5.75" customHeight="1" x14ac:dyDescent="0.3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5.75" customHeight="1" x14ac:dyDescent="0.3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5.75" customHeight="1" x14ac:dyDescent="0.3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5.75" customHeight="1" x14ac:dyDescent="0.3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5.75" customHeight="1" x14ac:dyDescent="0.3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5.75" customHeight="1" x14ac:dyDescent="0.3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5.75" customHeight="1" x14ac:dyDescent="0.3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5.75" customHeight="1" x14ac:dyDescent="0.3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5.75" customHeight="1" x14ac:dyDescent="0.3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5.75" customHeight="1" x14ac:dyDescent="0.3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5.75" customHeight="1" x14ac:dyDescent="0.3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5.75" customHeight="1" x14ac:dyDescent="0.3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5.75" customHeight="1" x14ac:dyDescent="0.3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5.75" customHeight="1" x14ac:dyDescent="0.3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5.75" customHeight="1" x14ac:dyDescent="0.3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5.75" customHeight="1" x14ac:dyDescent="0.3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15.75" customHeight="1" x14ac:dyDescent="0.3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15.75" customHeight="1" x14ac:dyDescent="0.3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15.75" customHeight="1" x14ac:dyDescent="0.3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5.75" customHeight="1" x14ac:dyDescent="0.3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15.75" customHeight="1" x14ac:dyDescent="0.3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15.75" customHeight="1" x14ac:dyDescent="0.3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15.75" customHeight="1" x14ac:dyDescent="0.3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15.75" customHeight="1" x14ac:dyDescent="0.3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15.75" customHeight="1" x14ac:dyDescent="0.3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15.75" customHeight="1" x14ac:dyDescent="0.3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15.75" customHeight="1" x14ac:dyDescent="0.3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15.75" customHeight="1" x14ac:dyDescent="0.3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spans="1:26" ht="15.75" customHeight="1" x14ac:dyDescent="0.3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15.75" customHeight="1" x14ac:dyDescent="0.3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15.75" customHeight="1" x14ac:dyDescent="0.3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15.75" customHeight="1" x14ac:dyDescent="0.3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15.75" customHeight="1" x14ac:dyDescent="0.3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15.75" customHeight="1" x14ac:dyDescent="0.3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15.75" customHeight="1" x14ac:dyDescent="0.3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15.75" customHeight="1" x14ac:dyDescent="0.3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15.75" customHeight="1" x14ac:dyDescent="0.3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15.75" customHeight="1" x14ac:dyDescent="0.3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15.75" customHeight="1" x14ac:dyDescent="0.3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15.75" customHeight="1" x14ac:dyDescent="0.3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spans="1:26" ht="15.75" customHeight="1" x14ac:dyDescent="0.3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spans="1:26" ht="15.75" customHeight="1" x14ac:dyDescent="0.3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spans="1:26" ht="15.75" customHeight="1" x14ac:dyDescent="0.3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spans="1:26" ht="15.75" customHeight="1" x14ac:dyDescent="0.3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spans="1:26" ht="15.75" customHeight="1" x14ac:dyDescent="0.3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spans="1:26" ht="15.75" customHeight="1" x14ac:dyDescent="0.3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spans="1:26" ht="15.75" customHeight="1" x14ac:dyDescent="0.3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spans="1:26" ht="15.75" customHeight="1" x14ac:dyDescent="0.3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spans="1:26" ht="15.75" customHeight="1" x14ac:dyDescent="0.3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15.75" customHeight="1" x14ac:dyDescent="0.3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15.75" customHeight="1" x14ac:dyDescent="0.3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spans="1:26" ht="15.75" customHeight="1" x14ac:dyDescent="0.3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spans="1:26" ht="15.75" customHeight="1" x14ac:dyDescent="0.3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spans="1:26" ht="15.75" customHeight="1" x14ac:dyDescent="0.3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spans="1:26" ht="15.75" customHeight="1" x14ac:dyDescent="0.3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spans="1:26" ht="15.75" customHeight="1" x14ac:dyDescent="0.3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spans="1:26" ht="15.75" customHeight="1" x14ac:dyDescent="0.3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spans="1:26" ht="15.75" customHeight="1" x14ac:dyDescent="0.3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spans="1:26" ht="15.75" customHeight="1" x14ac:dyDescent="0.3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spans="1:26" ht="15.75" customHeight="1" x14ac:dyDescent="0.3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spans="1:26" ht="15.75" customHeight="1" x14ac:dyDescent="0.3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spans="1:26" ht="15.75" customHeight="1" x14ac:dyDescent="0.3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spans="1:26" ht="15.75" customHeight="1" x14ac:dyDescent="0.3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spans="1:26" ht="15.75" customHeight="1" x14ac:dyDescent="0.3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spans="1:26" ht="15.75" customHeight="1" x14ac:dyDescent="0.3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spans="1:26" ht="15.75" customHeight="1" x14ac:dyDescent="0.3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spans="1:26" ht="15.75" customHeight="1" x14ac:dyDescent="0.3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spans="1:26" ht="15.75" customHeight="1" x14ac:dyDescent="0.3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spans="1:26" ht="15.75" customHeight="1" x14ac:dyDescent="0.3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spans="1:26" ht="15.75" customHeight="1" x14ac:dyDescent="0.3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spans="1:26" ht="15.75" customHeight="1" x14ac:dyDescent="0.3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spans="1:26" ht="15.75" customHeight="1" x14ac:dyDescent="0.3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15.75" customHeight="1" x14ac:dyDescent="0.3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15.75" customHeight="1" x14ac:dyDescent="0.3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spans="1:26" ht="15.75" customHeight="1" x14ac:dyDescent="0.3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spans="1:26" ht="15.75" customHeight="1" x14ac:dyDescent="0.3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spans="1:26" ht="15.75" customHeight="1" x14ac:dyDescent="0.3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spans="1:26" ht="15.75" customHeight="1" x14ac:dyDescent="0.3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spans="1:26" ht="15.75" customHeight="1" x14ac:dyDescent="0.3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spans="1:26" ht="15.75" customHeight="1" x14ac:dyDescent="0.3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spans="1:26" ht="15.75" customHeight="1" x14ac:dyDescent="0.3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spans="1:26" ht="15.75" customHeight="1" x14ac:dyDescent="0.3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spans="1:26" ht="15.75" customHeight="1" x14ac:dyDescent="0.3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spans="1:26" ht="15.75" customHeight="1" x14ac:dyDescent="0.3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spans="1:26" ht="15.75" customHeight="1" x14ac:dyDescent="0.3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spans="1:26" ht="15.75" customHeight="1" x14ac:dyDescent="0.3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spans="1:26" ht="15.75" customHeight="1" x14ac:dyDescent="0.3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spans="1:26" ht="15.75" customHeight="1" x14ac:dyDescent="0.3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spans="1:26" ht="15.75" customHeight="1" x14ac:dyDescent="0.3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spans="1:26" ht="15.75" customHeight="1" x14ac:dyDescent="0.3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spans="1:26" ht="15.75" customHeight="1" x14ac:dyDescent="0.3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spans="1:26" ht="15.75" customHeight="1" x14ac:dyDescent="0.3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spans="1:26" ht="15.75" customHeight="1" x14ac:dyDescent="0.3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spans="1:26" ht="15.75" customHeight="1" x14ac:dyDescent="0.3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15.75" customHeight="1" x14ac:dyDescent="0.3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15.75" customHeight="1" x14ac:dyDescent="0.3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spans="1:26" ht="15.75" customHeight="1" x14ac:dyDescent="0.3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spans="1:26" ht="15.75" customHeight="1" x14ac:dyDescent="0.3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spans="1:26" ht="15.75" customHeight="1" x14ac:dyDescent="0.3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spans="1:26" ht="15.75" customHeight="1" x14ac:dyDescent="0.3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spans="1:26" ht="15.75" customHeight="1" x14ac:dyDescent="0.3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spans="1:26" ht="15.75" customHeight="1" x14ac:dyDescent="0.3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spans="1:26" ht="15.75" customHeight="1" x14ac:dyDescent="0.3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spans="1:26" ht="15.75" customHeight="1" x14ac:dyDescent="0.3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spans="1:26" ht="15.75" customHeight="1" x14ac:dyDescent="0.3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spans="1:26" ht="15.75" customHeight="1" x14ac:dyDescent="0.3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spans="1:26" ht="15.75" customHeight="1" x14ac:dyDescent="0.3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spans="1:26" ht="15.75" customHeight="1" x14ac:dyDescent="0.3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spans="1:26" ht="15.75" customHeight="1" x14ac:dyDescent="0.3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spans="1:26" ht="15.75" customHeight="1" x14ac:dyDescent="0.3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spans="1:26" ht="15.75" customHeight="1" x14ac:dyDescent="0.3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spans="1:26" ht="15.75" customHeight="1" x14ac:dyDescent="0.3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spans="1:26" ht="15.75" customHeight="1" x14ac:dyDescent="0.3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spans="1:26" ht="15.75" customHeight="1" x14ac:dyDescent="0.3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spans="1:26" ht="15.75" customHeight="1" x14ac:dyDescent="0.3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spans="1:26" ht="15.75" customHeight="1" x14ac:dyDescent="0.3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15.75" customHeight="1" x14ac:dyDescent="0.3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15.75" customHeight="1" x14ac:dyDescent="0.3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spans="1:26" ht="15.75" customHeight="1" x14ac:dyDescent="0.3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spans="1:26" ht="15.75" customHeight="1" x14ac:dyDescent="0.3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spans="1:26" ht="15.75" customHeight="1" x14ac:dyDescent="0.3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spans="1:26" ht="15.75" customHeight="1" x14ac:dyDescent="0.3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spans="1:26" ht="15.75" customHeight="1" x14ac:dyDescent="0.3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spans="1:26" ht="15.75" customHeight="1" x14ac:dyDescent="0.3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spans="1:26" ht="15.75" customHeight="1" x14ac:dyDescent="0.3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spans="1:26" ht="15.75" customHeight="1" x14ac:dyDescent="0.3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spans="1:26" ht="15.75" customHeight="1" x14ac:dyDescent="0.3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spans="1:26" ht="15.75" customHeight="1" x14ac:dyDescent="0.3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spans="1:26" ht="15.75" customHeight="1" x14ac:dyDescent="0.3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spans="1:26" ht="15.75" customHeight="1" x14ac:dyDescent="0.3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spans="1:26" ht="15.75" customHeight="1" x14ac:dyDescent="0.3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spans="1:26" ht="15.75" customHeight="1" x14ac:dyDescent="0.3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spans="1:26" ht="15.75" customHeight="1" x14ac:dyDescent="0.3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spans="1:26" ht="15.75" customHeight="1" x14ac:dyDescent="0.3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spans="1:26" ht="15.75" customHeight="1" x14ac:dyDescent="0.3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spans="1:26" ht="15.75" customHeight="1" x14ac:dyDescent="0.3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spans="1:26" ht="15.75" customHeight="1" x14ac:dyDescent="0.3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spans="1:26" ht="15.75" customHeight="1" x14ac:dyDescent="0.3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15.75" customHeight="1" x14ac:dyDescent="0.3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15.75" customHeight="1" x14ac:dyDescent="0.3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spans="1:26" ht="15.75" customHeight="1" x14ac:dyDescent="0.3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spans="1:26" ht="15.75" customHeight="1" x14ac:dyDescent="0.3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spans="1:26" ht="15.75" customHeight="1" x14ac:dyDescent="0.3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spans="1:26" ht="15.75" customHeight="1" x14ac:dyDescent="0.3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spans="1:26" ht="15.75" customHeight="1" x14ac:dyDescent="0.3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spans="1:26" ht="15.75" customHeight="1" x14ac:dyDescent="0.3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spans="1:26" ht="15.75" customHeight="1" x14ac:dyDescent="0.3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spans="1:26" ht="15.75" customHeight="1" x14ac:dyDescent="0.3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spans="1:26" ht="15.75" customHeight="1" x14ac:dyDescent="0.3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spans="1:26" ht="15.75" customHeight="1" x14ac:dyDescent="0.3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spans="1:26" ht="15.75" customHeight="1" x14ac:dyDescent="0.3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spans="1:26" ht="15.75" customHeight="1" x14ac:dyDescent="0.3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spans="1:26" ht="15.75" customHeight="1" x14ac:dyDescent="0.3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spans="1:26" ht="15.75" customHeight="1" x14ac:dyDescent="0.3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spans="1:26" ht="15.75" customHeight="1" x14ac:dyDescent="0.3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spans="1:26" ht="15.75" customHeight="1" x14ac:dyDescent="0.3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spans="1:26" ht="15.75" customHeight="1" x14ac:dyDescent="0.3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spans="1:26" ht="15.75" customHeight="1" x14ac:dyDescent="0.3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spans="1:26" ht="15.75" customHeight="1" x14ac:dyDescent="0.3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spans="1:26" ht="15.75" customHeight="1" x14ac:dyDescent="0.3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15.75" customHeight="1" x14ac:dyDescent="0.3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15.75" customHeight="1" x14ac:dyDescent="0.3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15.75" customHeight="1" x14ac:dyDescent="0.3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spans="1:26" ht="15.75" customHeight="1" x14ac:dyDescent="0.3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spans="1:26" ht="15.75" customHeight="1" x14ac:dyDescent="0.2"/>
    <row r="233" spans="1:26" ht="15.75" customHeight="1" x14ac:dyDescent="0.2"/>
    <row r="234" spans="1:26" ht="15.75" customHeight="1" x14ac:dyDescent="0.2"/>
    <row r="235" spans="1:26" ht="15.75" customHeight="1" x14ac:dyDescent="0.2"/>
    <row r="236" spans="1:26" ht="15.75" customHeight="1" x14ac:dyDescent="0.2"/>
    <row r="237" spans="1:26" ht="15.75" customHeight="1" x14ac:dyDescent="0.2"/>
    <row r="238" spans="1:26" ht="15.75" customHeight="1" x14ac:dyDescent="0.2"/>
    <row r="239" spans="1:26" ht="15.75" customHeight="1" x14ac:dyDescent="0.2"/>
    <row r="240" spans="1:2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5">
    <mergeCell ref="B2:N2"/>
    <mergeCell ref="B30:F30"/>
    <mergeCell ref="G30:K30"/>
    <mergeCell ref="B31:F31"/>
    <mergeCell ref="G31:K31"/>
  </mergeCells>
  <hyperlinks>
    <hyperlink ref="G31" r:id="rId1" xr:uid="{00000000-0004-0000-0200-000000000000}"/>
  </hyperlinks>
  <pageMargins left="0.7" right="0.7" top="0.75" bottom="0.75" header="0" footer="0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3399"/>
    <outlinePr summaryBelow="0" summaryRight="0"/>
  </sheetPr>
  <dimension ref="A1:AQ1010"/>
  <sheetViews>
    <sheetView workbookViewId="0"/>
  </sheetViews>
  <sheetFormatPr baseColWidth="10" defaultColWidth="12.5703125" defaultRowHeight="15" customHeight="1" x14ac:dyDescent="0.2"/>
  <cols>
    <col min="1" max="1" width="12.7109375" customWidth="1"/>
    <col min="2" max="2" width="19" customWidth="1"/>
    <col min="3" max="3" width="15.140625" customWidth="1"/>
    <col min="4" max="4" width="13.42578125" customWidth="1"/>
    <col min="5" max="5" width="12.7109375" customWidth="1"/>
    <col min="6" max="6" width="15.42578125" customWidth="1"/>
    <col min="7" max="7" width="12.7109375" customWidth="1"/>
    <col min="8" max="8" width="13.42578125" customWidth="1"/>
    <col min="9" max="9" width="12.7109375" customWidth="1"/>
    <col min="10" max="10" width="20.7109375" customWidth="1"/>
    <col min="11" max="22" width="12.7109375" customWidth="1"/>
    <col min="23" max="23" width="16.42578125" customWidth="1"/>
    <col min="24" max="43" width="12.7109375" customWidth="1"/>
  </cols>
  <sheetData>
    <row r="1" spans="1:43" ht="22.5" x14ac:dyDescent="0.2">
      <c r="A1" s="75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</row>
    <row r="2" spans="1:43" ht="36" customHeight="1" x14ac:dyDescent="0.2">
      <c r="B2" s="221" t="s">
        <v>119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68"/>
    </row>
    <row r="3" spans="1:43" ht="15.75" x14ac:dyDescent="0.2">
      <c r="A3" s="77"/>
      <c r="B3" s="222" t="s">
        <v>120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4"/>
      <c r="X3" s="75"/>
      <c r="Y3" s="75"/>
      <c r="Z3" s="78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</row>
    <row r="4" spans="1:43" ht="15.75" x14ac:dyDescent="0.25">
      <c r="A4" s="77"/>
      <c r="B4" s="208" t="s">
        <v>121</v>
      </c>
      <c r="C4" s="209" t="s">
        <v>122</v>
      </c>
      <c r="D4" s="203"/>
      <c r="E4" s="203"/>
      <c r="F4" s="204"/>
      <c r="G4" s="209" t="s">
        <v>123</v>
      </c>
      <c r="H4" s="203"/>
      <c r="I4" s="203"/>
      <c r="J4" s="204"/>
      <c r="K4" s="209" t="s">
        <v>124</v>
      </c>
      <c r="L4" s="203"/>
      <c r="M4" s="203"/>
      <c r="N4" s="223"/>
      <c r="O4" s="218" t="s">
        <v>125</v>
      </c>
      <c r="P4" s="181"/>
      <c r="Q4" s="181"/>
      <c r="R4" s="168"/>
      <c r="S4" s="218" t="s">
        <v>126</v>
      </c>
      <c r="T4" s="181"/>
      <c r="U4" s="181"/>
      <c r="V4" s="168"/>
      <c r="W4" s="208" t="s">
        <v>127</v>
      </c>
      <c r="X4" s="219" t="s">
        <v>5</v>
      </c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</row>
    <row r="5" spans="1:43" ht="36" x14ac:dyDescent="0.2">
      <c r="A5" s="77"/>
      <c r="B5" s="201"/>
      <c r="C5" s="79" t="s">
        <v>128</v>
      </c>
      <c r="D5" s="79" t="s">
        <v>129</v>
      </c>
      <c r="E5" s="79" t="s">
        <v>130</v>
      </c>
      <c r="F5" s="79" t="s">
        <v>131</v>
      </c>
      <c r="G5" s="79" t="s">
        <v>128</v>
      </c>
      <c r="H5" s="79" t="s">
        <v>132</v>
      </c>
      <c r="I5" s="79" t="s">
        <v>130</v>
      </c>
      <c r="J5" s="79" t="s">
        <v>131</v>
      </c>
      <c r="K5" s="79" t="s">
        <v>128</v>
      </c>
      <c r="L5" s="79" t="s">
        <v>132</v>
      </c>
      <c r="M5" s="79" t="s">
        <v>130</v>
      </c>
      <c r="N5" s="79" t="s">
        <v>131</v>
      </c>
      <c r="O5" s="79" t="s">
        <v>128</v>
      </c>
      <c r="P5" s="79" t="s">
        <v>20</v>
      </c>
      <c r="Q5" s="79" t="s">
        <v>130</v>
      </c>
      <c r="R5" s="79" t="s">
        <v>131</v>
      </c>
      <c r="S5" s="79" t="s">
        <v>128</v>
      </c>
      <c r="T5" s="79" t="s">
        <v>20</v>
      </c>
      <c r="U5" s="79" t="s">
        <v>130</v>
      </c>
      <c r="V5" s="79" t="s">
        <v>133</v>
      </c>
      <c r="W5" s="201"/>
      <c r="X5" s="220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</row>
    <row r="6" spans="1:43" ht="18" x14ac:dyDescent="0.2">
      <c r="A6" s="77"/>
      <c r="B6" s="62" t="s">
        <v>134</v>
      </c>
      <c r="C6" s="80">
        <v>2</v>
      </c>
      <c r="D6" s="81">
        <v>2400</v>
      </c>
      <c r="E6" s="80">
        <v>1</v>
      </c>
      <c r="F6" s="81">
        <f t="shared" ref="F6:F17" si="0">D6*E6*C6</f>
        <v>4800</v>
      </c>
      <c r="G6" s="80">
        <v>2</v>
      </c>
      <c r="H6" s="81">
        <v>2400</v>
      </c>
      <c r="I6" s="80">
        <v>1</v>
      </c>
      <c r="J6" s="81">
        <f t="shared" ref="J6:J17" si="1">H6*G6*I6</f>
        <v>4800</v>
      </c>
      <c r="K6" s="80">
        <v>2</v>
      </c>
      <c r="L6" s="81">
        <v>2600</v>
      </c>
      <c r="M6" s="80">
        <v>1</v>
      </c>
      <c r="N6" s="81">
        <f t="shared" ref="N6:N17" si="2">M6*L6*K6</f>
        <v>5200</v>
      </c>
      <c r="O6" s="80">
        <v>2</v>
      </c>
      <c r="P6" s="81">
        <v>2700</v>
      </c>
      <c r="Q6" s="80">
        <v>2</v>
      </c>
      <c r="R6" s="81">
        <f t="shared" ref="R6:R17" si="3">O6*P6*Q6</f>
        <v>10800</v>
      </c>
      <c r="S6" s="80">
        <v>2</v>
      </c>
      <c r="T6" s="81">
        <v>2200</v>
      </c>
      <c r="U6" s="80">
        <v>2</v>
      </c>
      <c r="V6" s="81">
        <f t="shared" ref="V6:V9" si="4">U6*T6*S6</f>
        <v>8800</v>
      </c>
      <c r="W6" s="82">
        <f t="shared" ref="W6:W17" si="5">F6+J6+N6+R6+V6</f>
        <v>34400</v>
      </c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</row>
    <row r="7" spans="1:43" ht="18" x14ac:dyDescent="0.2">
      <c r="A7" s="77"/>
      <c r="B7" s="62" t="s">
        <v>135</v>
      </c>
      <c r="C7" s="80">
        <v>2</v>
      </c>
      <c r="D7" s="81">
        <v>2400</v>
      </c>
      <c r="E7" s="80">
        <v>1</v>
      </c>
      <c r="F7" s="81">
        <f t="shared" si="0"/>
        <v>4800</v>
      </c>
      <c r="G7" s="80">
        <v>0</v>
      </c>
      <c r="H7" s="81">
        <v>2400</v>
      </c>
      <c r="I7" s="80">
        <v>0</v>
      </c>
      <c r="J7" s="81">
        <f t="shared" si="1"/>
        <v>0</v>
      </c>
      <c r="K7" s="80">
        <v>2</v>
      </c>
      <c r="L7" s="81">
        <v>2600</v>
      </c>
      <c r="M7" s="80">
        <v>1</v>
      </c>
      <c r="N7" s="81">
        <f t="shared" si="2"/>
        <v>5200</v>
      </c>
      <c r="O7" s="80">
        <v>2</v>
      </c>
      <c r="P7" s="81">
        <v>2700</v>
      </c>
      <c r="Q7" s="80">
        <v>2</v>
      </c>
      <c r="R7" s="81">
        <f t="shared" si="3"/>
        <v>10800</v>
      </c>
      <c r="S7" s="80">
        <v>2</v>
      </c>
      <c r="T7" s="81">
        <v>2200</v>
      </c>
      <c r="U7" s="80">
        <v>2</v>
      </c>
      <c r="V7" s="81">
        <f t="shared" si="4"/>
        <v>8800</v>
      </c>
      <c r="W7" s="82">
        <f t="shared" si="5"/>
        <v>29600</v>
      </c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</row>
    <row r="8" spans="1:43" ht="18" x14ac:dyDescent="0.2">
      <c r="A8" s="77"/>
      <c r="B8" s="62" t="s">
        <v>136</v>
      </c>
      <c r="C8" s="80">
        <v>0</v>
      </c>
      <c r="D8" s="81">
        <v>2000</v>
      </c>
      <c r="E8" s="80">
        <v>0</v>
      </c>
      <c r="F8" s="81">
        <f t="shared" si="0"/>
        <v>0</v>
      </c>
      <c r="G8" s="80">
        <v>0</v>
      </c>
      <c r="H8" s="81">
        <v>2000</v>
      </c>
      <c r="I8" s="80">
        <v>0</v>
      </c>
      <c r="J8" s="81">
        <f t="shared" si="1"/>
        <v>0</v>
      </c>
      <c r="K8" s="80">
        <v>0</v>
      </c>
      <c r="L8" s="81">
        <v>2200</v>
      </c>
      <c r="M8" s="80">
        <v>0</v>
      </c>
      <c r="N8" s="81">
        <f t="shared" si="2"/>
        <v>0</v>
      </c>
      <c r="O8" s="80">
        <v>1</v>
      </c>
      <c r="P8" s="81">
        <v>2300</v>
      </c>
      <c r="Q8" s="80">
        <v>1</v>
      </c>
      <c r="R8" s="81">
        <f t="shared" si="3"/>
        <v>2300</v>
      </c>
      <c r="S8" s="80">
        <v>0</v>
      </c>
      <c r="T8" s="81">
        <v>1900</v>
      </c>
      <c r="U8" s="80">
        <v>0</v>
      </c>
      <c r="V8" s="81">
        <f t="shared" si="4"/>
        <v>0</v>
      </c>
      <c r="W8" s="82">
        <f t="shared" si="5"/>
        <v>2300</v>
      </c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</row>
    <row r="9" spans="1:43" ht="18" x14ac:dyDescent="0.2">
      <c r="A9" s="77"/>
      <c r="B9" s="62" t="s">
        <v>137</v>
      </c>
      <c r="C9" s="80">
        <v>0</v>
      </c>
      <c r="D9" s="81">
        <v>2000</v>
      </c>
      <c r="E9" s="80">
        <v>0</v>
      </c>
      <c r="F9" s="81">
        <f t="shared" si="0"/>
        <v>0</v>
      </c>
      <c r="G9" s="80">
        <v>0</v>
      </c>
      <c r="H9" s="81">
        <v>2000</v>
      </c>
      <c r="I9" s="80">
        <v>0</v>
      </c>
      <c r="J9" s="81">
        <f t="shared" si="1"/>
        <v>0</v>
      </c>
      <c r="K9" s="80">
        <v>0</v>
      </c>
      <c r="L9" s="81">
        <v>2200</v>
      </c>
      <c r="M9" s="80">
        <v>0</v>
      </c>
      <c r="N9" s="81">
        <f t="shared" si="2"/>
        <v>0</v>
      </c>
      <c r="O9" s="80">
        <v>0</v>
      </c>
      <c r="P9" s="81">
        <v>1900</v>
      </c>
      <c r="Q9" s="80">
        <v>0</v>
      </c>
      <c r="R9" s="81">
        <f t="shared" si="3"/>
        <v>0</v>
      </c>
      <c r="S9" s="80">
        <v>0</v>
      </c>
      <c r="T9" s="81">
        <v>1900</v>
      </c>
      <c r="U9" s="80">
        <v>0</v>
      </c>
      <c r="V9" s="81">
        <f t="shared" si="4"/>
        <v>0</v>
      </c>
      <c r="W9" s="82">
        <f t="shared" si="5"/>
        <v>0</v>
      </c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</row>
    <row r="10" spans="1:43" ht="18" x14ac:dyDescent="0.2">
      <c r="A10" s="77"/>
      <c r="B10" s="62" t="s">
        <v>138</v>
      </c>
      <c r="C10" s="80">
        <v>0</v>
      </c>
      <c r="D10" s="81">
        <v>1700</v>
      </c>
      <c r="E10" s="80">
        <v>0</v>
      </c>
      <c r="F10" s="81">
        <f t="shared" si="0"/>
        <v>0</v>
      </c>
      <c r="G10" s="80">
        <v>0</v>
      </c>
      <c r="H10" s="81">
        <v>2000</v>
      </c>
      <c r="I10" s="80">
        <v>0</v>
      </c>
      <c r="J10" s="81">
        <f t="shared" si="1"/>
        <v>0</v>
      </c>
      <c r="K10" s="80">
        <v>0</v>
      </c>
      <c r="L10" s="81">
        <v>1850</v>
      </c>
      <c r="M10" s="80">
        <v>0</v>
      </c>
      <c r="N10" s="81">
        <f t="shared" si="2"/>
        <v>0</v>
      </c>
      <c r="O10" s="80">
        <v>0</v>
      </c>
      <c r="P10" s="81">
        <v>1900</v>
      </c>
      <c r="Q10" s="80">
        <v>0</v>
      </c>
      <c r="R10" s="81">
        <f t="shared" si="3"/>
        <v>0</v>
      </c>
      <c r="S10" s="80">
        <v>0</v>
      </c>
      <c r="T10" s="81">
        <v>1600</v>
      </c>
      <c r="U10" s="80">
        <v>0</v>
      </c>
      <c r="V10" s="81">
        <f>S10*T10*U10</f>
        <v>0</v>
      </c>
      <c r="W10" s="82">
        <f t="shared" si="5"/>
        <v>0</v>
      </c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</row>
    <row r="11" spans="1:43" ht="18" x14ac:dyDescent="0.2">
      <c r="A11" s="77"/>
      <c r="B11" s="62" t="s">
        <v>139</v>
      </c>
      <c r="C11" s="80">
        <v>0</v>
      </c>
      <c r="D11" s="81">
        <v>1700</v>
      </c>
      <c r="E11" s="80">
        <v>0</v>
      </c>
      <c r="F11" s="81">
        <f t="shared" si="0"/>
        <v>0</v>
      </c>
      <c r="G11" s="80">
        <v>0</v>
      </c>
      <c r="H11" s="81">
        <v>2400</v>
      </c>
      <c r="I11" s="80">
        <v>0</v>
      </c>
      <c r="J11" s="81">
        <f t="shared" si="1"/>
        <v>0</v>
      </c>
      <c r="K11" s="80">
        <v>0</v>
      </c>
      <c r="L11" s="81">
        <v>1850</v>
      </c>
      <c r="M11" s="80">
        <v>0</v>
      </c>
      <c r="N11" s="81">
        <f t="shared" si="2"/>
        <v>0</v>
      </c>
      <c r="O11" s="80">
        <v>0</v>
      </c>
      <c r="P11" s="81">
        <v>1900</v>
      </c>
      <c r="Q11" s="80">
        <v>0</v>
      </c>
      <c r="R11" s="81">
        <f t="shared" si="3"/>
        <v>0</v>
      </c>
      <c r="S11" s="80">
        <v>0</v>
      </c>
      <c r="T11" s="81">
        <v>1600</v>
      </c>
      <c r="U11" s="80">
        <v>0</v>
      </c>
      <c r="V11" s="81">
        <f t="shared" ref="V11:V17" si="6">U11*T11*S11</f>
        <v>0</v>
      </c>
      <c r="W11" s="82">
        <f t="shared" si="5"/>
        <v>0</v>
      </c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</row>
    <row r="12" spans="1:43" ht="18" x14ac:dyDescent="0.2">
      <c r="A12" s="77"/>
      <c r="B12" s="62" t="s">
        <v>140</v>
      </c>
      <c r="C12" s="80">
        <v>2</v>
      </c>
      <c r="D12" s="81">
        <v>2400</v>
      </c>
      <c r="E12" s="80">
        <v>1</v>
      </c>
      <c r="F12" s="81">
        <f t="shared" si="0"/>
        <v>4800</v>
      </c>
      <c r="G12" s="80">
        <v>2</v>
      </c>
      <c r="H12" s="81">
        <v>2800</v>
      </c>
      <c r="I12" s="80">
        <v>2</v>
      </c>
      <c r="J12" s="81">
        <f t="shared" si="1"/>
        <v>11200</v>
      </c>
      <c r="K12" s="80">
        <v>2</v>
      </c>
      <c r="L12" s="81">
        <v>2600</v>
      </c>
      <c r="M12" s="80">
        <v>1</v>
      </c>
      <c r="N12" s="81">
        <f t="shared" si="2"/>
        <v>5200</v>
      </c>
      <c r="O12" s="80">
        <v>2</v>
      </c>
      <c r="P12" s="81">
        <v>2300</v>
      </c>
      <c r="Q12" s="80">
        <v>1</v>
      </c>
      <c r="R12" s="81">
        <f t="shared" si="3"/>
        <v>4600</v>
      </c>
      <c r="S12" s="80">
        <v>2</v>
      </c>
      <c r="T12" s="81">
        <v>2200</v>
      </c>
      <c r="U12" s="80">
        <v>2</v>
      </c>
      <c r="V12" s="81">
        <f t="shared" si="6"/>
        <v>8800</v>
      </c>
      <c r="W12" s="82">
        <f t="shared" si="5"/>
        <v>34600</v>
      </c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</row>
    <row r="13" spans="1:43" ht="18" x14ac:dyDescent="0.2">
      <c r="A13" s="77"/>
      <c r="B13" s="62" t="s">
        <v>141</v>
      </c>
      <c r="C13" s="80">
        <v>0</v>
      </c>
      <c r="D13" s="81">
        <v>2000</v>
      </c>
      <c r="E13" s="80">
        <v>0</v>
      </c>
      <c r="F13" s="81">
        <f t="shared" si="0"/>
        <v>0</v>
      </c>
      <c r="G13" s="80">
        <v>2</v>
      </c>
      <c r="H13" s="81">
        <v>2800</v>
      </c>
      <c r="I13" s="80">
        <v>2</v>
      </c>
      <c r="J13" s="81">
        <f t="shared" si="1"/>
        <v>11200</v>
      </c>
      <c r="K13" s="80">
        <v>0</v>
      </c>
      <c r="L13" s="81">
        <v>2200</v>
      </c>
      <c r="M13" s="80">
        <v>0</v>
      </c>
      <c r="N13" s="81">
        <f t="shared" si="2"/>
        <v>0</v>
      </c>
      <c r="O13" s="80">
        <v>0</v>
      </c>
      <c r="P13" s="81">
        <v>2300</v>
      </c>
      <c r="Q13" s="80">
        <v>0</v>
      </c>
      <c r="R13" s="81">
        <f t="shared" si="3"/>
        <v>0</v>
      </c>
      <c r="S13" s="80">
        <v>0</v>
      </c>
      <c r="T13" s="81">
        <v>1900</v>
      </c>
      <c r="U13" s="80">
        <v>0</v>
      </c>
      <c r="V13" s="81">
        <f t="shared" si="6"/>
        <v>0</v>
      </c>
      <c r="W13" s="82">
        <f t="shared" si="5"/>
        <v>11200</v>
      </c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</row>
    <row r="14" spans="1:43" ht="18" x14ac:dyDescent="0.2">
      <c r="A14" s="77"/>
      <c r="B14" s="62" t="s">
        <v>142</v>
      </c>
      <c r="C14" s="80">
        <v>0</v>
      </c>
      <c r="D14" s="81">
        <v>2000</v>
      </c>
      <c r="E14" s="80">
        <v>0</v>
      </c>
      <c r="F14" s="81">
        <f t="shared" si="0"/>
        <v>0</v>
      </c>
      <c r="G14" s="80">
        <v>0</v>
      </c>
      <c r="H14" s="81">
        <v>2400</v>
      </c>
      <c r="I14" s="80">
        <v>0</v>
      </c>
      <c r="J14" s="81">
        <f t="shared" si="1"/>
        <v>0</v>
      </c>
      <c r="K14" s="80">
        <v>0</v>
      </c>
      <c r="L14" s="81">
        <v>2200</v>
      </c>
      <c r="M14" s="80">
        <v>0</v>
      </c>
      <c r="N14" s="81">
        <f t="shared" si="2"/>
        <v>0</v>
      </c>
      <c r="O14" s="80">
        <v>0</v>
      </c>
      <c r="P14" s="81">
        <v>2300</v>
      </c>
      <c r="Q14" s="80">
        <v>0</v>
      </c>
      <c r="R14" s="81">
        <f t="shared" si="3"/>
        <v>0</v>
      </c>
      <c r="S14" s="80">
        <v>0</v>
      </c>
      <c r="T14" s="81">
        <v>1900</v>
      </c>
      <c r="U14" s="80">
        <v>0</v>
      </c>
      <c r="V14" s="81">
        <f t="shared" si="6"/>
        <v>0</v>
      </c>
      <c r="W14" s="82">
        <f t="shared" si="5"/>
        <v>0</v>
      </c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</row>
    <row r="15" spans="1:43" ht="18" x14ac:dyDescent="0.2">
      <c r="A15" s="77"/>
      <c r="B15" s="62" t="s">
        <v>143</v>
      </c>
      <c r="C15" s="80">
        <v>0</v>
      </c>
      <c r="D15" s="81">
        <v>2000</v>
      </c>
      <c r="E15" s="80">
        <v>0</v>
      </c>
      <c r="F15" s="81">
        <f t="shared" si="0"/>
        <v>0</v>
      </c>
      <c r="G15" s="80">
        <v>0</v>
      </c>
      <c r="H15" s="81">
        <v>2400</v>
      </c>
      <c r="I15" s="80">
        <v>0</v>
      </c>
      <c r="J15" s="81">
        <f t="shared" si="1"/>
        <v>0</v>
      </c>
      <c r="K15" s="80">
        <v>0</v>
      </c>
      <c r="L15" s="81">
        <v>2200</v>
      </c>
      <c r="M15" s="80">
        <v>0</v>
      </c>
      <c r="N15" s="81">
        <f t="shared" si="2"/>
        <v>0</v>
      </c>
      <c r="O15" s="80">
        <v>0</v>
      </c>
      <c r="P15" s="81">
        <v>1900</v>
      </c>
      <c r="Q15" s="80">
        <v>0</v>
      </c>
      <c r="R15" s="81">
        <f t="shared" si="3"/>
        <v>0</v>
      </c>
      <c r="S15" s="80">
        <v>0</v>
      </c>
      <c r="T15" s="81">
        <v>1600</v>
      </c>
      <c r="U15" s="80">
        <v>0</v>
      </c>
      <c r="V15" s="81">
        <f t="shared" si="6"/>
        <v>0</v>
      </c>
      <c r="W15" s="82">
        <f t="shared" si="5"/>
        <v>0</v>
      </c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</row>
    <row r="16" spans="1:43" ht="18" x14ac:dyDescent="0.2">
      <c r="A16" s="77"/>
      <c r="B16" s="62" t="s">
        <v>144</v>
      </c>
      <c r="C16" s="80">
        <v>0</v>
      </c>
      <c r="D16" s="81">
        <v>1700</v>
      </c>
      <c r="E16" s="80">
        <v>0</v>
      </c>
      <c r="F16" s="81">
        <f t="shared" si="0"/>
        <v>0</v>
      </c>
      <c r="G16" s="80">
        <v>0</v>
      </c>
      <c r="H16" s="81">
        <v>2000</v>
      </c>
      <c r="I16" s="80">
        <v>0</v>
      </c>
      <c r="J16" s="81">
        <f t="shared" si="1"/>
        <v>0</v>
      </c>
      <c r="K16" s="80">
        <v>0</v>
      </c>
      <c r="L16" s="81">
        <v>2200</v>
      </c>
      <c r="M16" s="80">
        <v>0</v>
      </c>
      <c r="N16" s="81">
        <f t="shared" si="2"/>
        <v>0</v>
      </c>
      <c r="O16" s="80">
        <v>0</v>
      </c>
      <c r="P16" s="81">
        <v>1900</v>
      </c>
      <c r="Q16" s="80">
        <v>0</v>
      </c>
      <c r="R16" s="81">
        <f t="shared" si="3"/>
        <v>0</v>
      </c>
      <c r="S16" s="80">
        <v>0</v>
      </c>
      <c r="T16" s="81">
        <v>1600</v>
      </c>
      <c r="U16" s="80">
        <v>0</v>
      </c>
      <c r="V16" s="81">
        <f t="shared" si="6"/>
        <v>0</v>
      </c>
      <c r="W16" s="82">
        <f t="shared" si="5"/>
        <v>0</v>
      </c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</row>
    <row r="17" spans="1:43" ht="18" x14ac:dyDescent="0.2">
      <c r="A17" s="77"/>
      <c r="B17" s="62" t="s">
        <v>145</v>
      </c>
      <c r="C17" s="80">
        <v>2</v>
      </c>
      <c r="D17" s="81">
        <v>2400</v>
      </c>
      <c r="E17" s="80">
        <v>2</v>
      </c>
      <c r="F17" s="81">
        <f t="shared" si="0"/>
        <v>9600</v>
      </c>
      <c r="G17" s="80">
        <v>2</v>
      </c>
      <c r="H17" s="81">
        <v>2400</v>
      </c>
      <c r="I17" s="80">
        <v>1</v>
      </c>
      <c r="J17" s="81">
        <f t="shared" si="1"/>
        <v>4800</v>
      </c>
      <c r="K17" s="80">
        <v>2</v>
      </c>
      <c r="L17" s="81">
        <v>2200</v>
      </c>
      <c r="M17" s="80">
        <v>1</v>
      </c>
      <c r="N17" s="81">
        <f t="shared" si="2"/>
        <v>4400</v>
      </c>
      <c r="O17" s="80">
        <v>2</v>
      </c>
      <c r="P17" s="81">
        <v>2300</v>
      </c>
      <c r="Q17" s="80">
        <v>1</v>
      </c>
      <c r="R17" s="81">
        <f t="shared" si="3"/>
        <v>4600</v>
      </c>
      <c r="S17" s="80">
        <v>3</v>
      </c>
      <c r="T17" s="81">
        <v>1900</v>
      </c>
      <c r="U17" s="80">
        <v>1</v>
      </c>
      <c r="V17" s="81">
        <f t="shared" si="6"/>
        <v>5700</v>
      </c>
      <c r="W17" s="82">
        <f t="shared" si="5"/>
        <v>29100</v>
      </c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</row>
    <row r="18" spans="1:43" ht="15.75" x14ac:dyDescent="0.2">
      <c r="A18" s="75"/>
      <c r="B18" s="83"/>
      <c r="C18" s="83"/>
      <c r="D18" s="83"/>
      <c r="E18" s="83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84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</row>
    <row r="19" spans="1:43" ht="18" x14ac:dyDescent="0.2">
      <c r="A19" s="77"/>
      <c r="B19" s="200" t="s">
        <v>146</v>
      </c>
      <c r="C19" s="202" t="s">
        <v>147</v>
      </c>
      <c r="D19" s="203"/>
      <c r="E19" s="204"/>
      <c r="F19" s="75"/>
      <c r="G19" s="205"/>
      <c r="H19" s="194"/>
      <c r="I19" s="194"/>
      <c r="J19" s="194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</row>
    <row r="20" spans="1:43" ht="18" x14ac:dyDescent="0.2">
      <c r="A20" s="77"/>
      <c r="B20" s="201"/>
      <c r="C20" s="85" t="s">
        <v>148</v>
      </c>
      <c r="D20" s="85" t="s">
        <v>149</v>
      </c>
      <c r="E20" s="85" t="s">
        <v>150</v>
      </c>
      <c r="F20" s="75"/>
      <c r="G20" s="194"/>
      <c r="H20" s="194"/>
      <c r="I20" s="194"/>
      <c r="J20" s="194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</row>
    <row r="21" spans="1:43" ht="15.75" customHeight="1" x14ac:dyDescent="0.2">
      <c r="A21" s="77"/>
      <c r="B21" s="79" t="s">
        <v>151</v>
      </c>
      <c r="C21" s="86">
        <v>2400</v>
      </c>
      <c r="D21" s="86">
        <v>2000</v>
      </c>
      <c r="E21" s="86">
        <v>1700</v>
      </c>
      <c r="F21" s="206"/>
      <c r="G21" s="194"/>
      <c r="H21" s="194"/>
      <c r="I21" s="194"/>
      <c r="J21" s="194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</row>
    <row r="22" spans="1:43" ht="15.75" customHeight="1" x14ac:dyDescent="0.2">
      <c r="A22" s="77"/>
      <c r="B22" s="79" t="s">
        <v>152</v>
      </c>
      <c r="C22" s="86">
        <v>2800</v>
      </c>
      <c r="D22" s="86">
        <v>2400</v>
      </c>
      <c r="E22" s="86">
        <v>2000</v>
      </c>
      <c r="F22" s="194"/>
      <c r="G22" s="194"/>
      <c r="H22" s="194"/>
      <c r="I22" s="194"/>
      <c r="J22" s="194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</row>
    <row r="23" spans="1:43" ht="15.75" customHeight="1" x14ac:dyDescent="0.2">
      <c r="A23" s="77"/>
      <c r="B23" s="79" t="s">
        <v>153</v>
      </c>
      <c r="C23" s="86">
        <v>2600</v>
      </c>
      <c r="D23" s="86">
        <v>2200</v>
      </c>
      <c r="E23" s="86">
        <v>1850</v>
      </c>
      <c r="F23" s="194"/>
      <c r="G23" s="194"/>
      <c r="H23" s="194"/>
      <c r="I23" s="194"/>
      <c r="J23" s="194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</row>
    <row r="24" spans="1:43" ht="15.75" customHeight="1" x14ac:dyDescent="0.2">
      <c r="A24" s="77"/>
      <c r="B24" s="79" t="s">
        <v>154</v>
      </c>
      <c r="C24" s="86">
        <v>2700</v>
      </c>
      <c r="D24" s="86">
        <v>2300</v>
      </c>
      <c r="E24" s="86">
        <v>1900</v>
      </c>
      <c r="F24" s="194"/>
      <c r="G24" s="194"/>
      <c r="H24" s="194"/>
      <c r="I24" s="194"/>
      <c r="J24" s="194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</row>
    <row r="25" spans="1:43" ht="15.75" customHeight="1" x14ac:dyDescent="0.2">
      <c r="A25" s="77"/>
      <c r="B25" s="79" t="s">
        <v>155</v>
      </c>
      <c r="C25" s="86">
        <v>2200</v>
      </c>
      <c r="D25" s="86">
        <v>1900</v>
      </c>
      <c r="E25" s="86">
        <v>1600</v>
      </c>
      <c r="F25" s="194"/>
      <c r="G25" s="87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</row>
    <row r="26" spans="1:43" ht="15.75" customHeight="1" x14ac:dyDescent="0.2">
      <c r="A26" s="75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</row>
    <row r="27" spans="1:43" ht="15.75" customHeight="1" x14ac:dyDescent="0.2">
      <c r="A27" s="77"/>
      <c r="B27" s="207" t="s">
        <v>156</v>
      </c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4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</row>
    <row r="28" spans="1:43" ht="15.75" customHeight="1" x14ac:dyDescent="0.25">
      <c r="A28" s="77"/>
      <c r="B28" s="208" t="s">
        <v>121</v>
      </c>
      <c r="C28" s="209" t="s">
        <v>157</v>
      </c>
      <c r="D28" s="203"/>
      <c r="E28" s="203"/>
      <c r="F28" s="204"/>
      <c r="G28" s="209" t="s">
        <v>158</v>
      </c>
      <c r="H28" s="203"/>
      <c r="I28" s="203"/>
      <c r="J28" s="204"/>
      <c r="K28" s="209" t="s">
        <v>159</v>
      </c>
      <c r="L28" s="203"/>
      <c r="M28" s="203"/>
      <c r="N28" s="204"/>
      <c r="O28" s="218" t="s">
        <v>160</v>
      </c>
      <c r="P28" s="181"/>
      <c r="Q28" s="181"/>
      <c r="R28" s="168"/>
      <c r="S28" s="224" t="s">
        <v>161</v>
      </c>
      <c r="T28" s="175"/>
      <c r="U28" s="175"/>
      <c r="V28" s="176"/>
      <c r="W28" s="208" t="s">
        <v>127</v>
      </c>
      <c r="X28" s="219" t="s">
        <v>5</v>
      </c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</row>
    <row r="29" spans="1:43" ht="15.75" customHeight="1" x14ac:dyDescent="0.2">
      <c r="A29" s="77"/>
      <c r="B29" s="201"/>
      <c r="C29" s="79" t="s">
        <v>128</v>
      </c>
      <c r="D29" s="79" t="s">
        <v>129</v>
      </c>
      <c r="E29" s="79" t="s">
        <v>130</v>
      </c>
      <c r="F29" s="79" t="s">
        <v>131</v>
      </c>
      <c r="G29" s="79" t="s">
        <v>128</v>
      </c>
      <c r="H29" s="79" t="s">
        <v>132</v>
      </c>
      <c r="I29" s="79" t="s">
        <v>130</v>
      </c>
      <c r="J29" s="79" t="s">
        <v>131</v>
      </c>
      <c r="K29" s="79" t="s">
        <v>128</v>
      </c>
      <c r="L29" s="79" t="s">
        <v>132</v>
      </c>
      <c r="M29" s="79" t="s">
        <v>130</v>
      </c>
      <c r="N29" s="79" t="s">
        <v>131</v>
      </c>
      <c r="O29" s="88" t="s">
        <v>128</v>
      </c>
      <c r="P29" s="88" t="s">
        <v>20</v>
      </c>
      <c r="Q29" s="88" t="s">
        <v>130</v>
      </c>
      <c r="R29" s="89" t="s">
        <v>131</v>
      </c>
      <c r="S29" s="88" t="s">
        <v>128</v>
      </c>
      <c r="T29" s="88" t="s">
        <v>20</v>
      </c>
      <c r="U29" s="88" t="s">
        <v>130</v>
      </c>
      <c r="V29" s="88" t="s">
        <v>131</v>
      </c>
      <c r="W29" s="201"/>
      <c r="X29" s="220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</row>
    <row r="30" spans="1:43" ht="15.75" customHeight="1" x14ac:dyDescent="0.2">
      <c r="A30" s="77"/>
      <c r="B30" s="62" t="s">
        <v>134</v>
      </c>
      <c r="C30" s="80">
        <v>3</v>
      </c>
      <c r="D30" s="81">
        <v>2400</v>
      </c>
      <c r="E30" s="80">
        <v>1</v>
      </c>
      <c r="F30" s="81">
        <f t="shared" ref="F30:F41" si="7">D30*E30*C30</f>
        <v>7200</v>
      </c>
      <c r="G30" s="80">
        <v>4</v>
      </c>
      <c r="H30" s="81">
        <v>2400</v>
      </c>
      <c r="I30" s="80">
        <v>1</v>
      </c>
      <c r="J30" s="81">
        <f t="shared" ref="J30:J41" si="8">H30*G30*I30</f>
        <v>9600</v>
      </c>
      <c r="K30" s="80">
        <v>2</v>
      </c>
      <c r="L30" s="81">
        <v>2600</v>
      </c>
      <c r="M30" s="80">
        <v>2</v>
      </c>
      <c r="N30" s="81">
        <f t="shared" ref="N30:N41" si="9">M30*L30*K30</f>
        <v>10400</v>
      </c>
      <c r="O30" s="80">
        <v>4</v>
      </c>
      <c r="P30" s="90">
        <v>2700</v>
      </c>
      <c r="Q30" s="80">
        <v>1</v>
      </c>
      <c r="R30" s="81">
        <f t="shared" ref="R30:R41" si="10">O30*P30*Q30</f>
        <v>10800</v>
      </c>
      <c r="S30" s="80">
        <v>5</v>
      </c>
      <c r="T30" s="90">
        <v>2200</v>
      </c>
      <c r="U30" s="80">
        <v>1</v>
      </c>
      <c r="V30" s="81">
        <f t="shared" ref="V30:V41" si="11">U30*T30*S30</f>
        <v>11000</v>
      </c>
      <c r="W30" s="82">
        <f t="shared" ref="W30:W41" si="12">F30+J30+N30+R30+V30</f>
        <v>49000</v>
      </c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</row>
    <row r="31" spans="1:43" ht="15.75" customHeight="1" x14ac:dyDescent="0.2">
      <c r="A31" s="77"/>
      <c r="B31" s="62" t="s">
        <v>135</v>
      </c>
      <c r="C31" s="80">
        <v>2</v>
      </c>
      <c r="D31" s="81">
        <v>2400</v>
      </c>
      <c r="E31" s="80">
        <v>1</v>
      </c>
      <c r="F31" s="81">
        <f t="shared" si="7"/>
        <v>4800</v>
      </c>
      <c r="G31" s="80">
        <v>4</v>
      </c>
      <c r="H31" s="81">
        <v>2400</v>
      </c>
      <c r="I31" s="80">
        <v>1</v>
      </c>
      <c r="J31" s="81">
        <f t="shared" si="8"/>
        <v>9600</v>
      </c>
      <c r="K31" s="80">
        <v>3</v>
      </c>
      <c r="L31" s="81">
        <v>2600</v>
      </c>
      <c r="M31" s="80">
        <v>1</v>
      </c>
      <c r="N31" s="81">
        <f t="shared" si="9"/>
        <v>7800</v>
      </c>
      <c r="O31" s="80">
        <v>2</v>
      </c>
      <c r="P31" s="81">
        <v>2700</v>
      </c>
      <c r="Q31" s="80">
        <v>2</v>
      </c>
      <c r="R31" s="81">
        <f t="shared" si="10"/>
        <v>10800</v>
      </c>
      <c r="S31" s="80">
        <v>3</v>
      </c>
      <c r="T31" s="81">
        <v>2200</v>
      </c>
      <c r="U31" s="80">
        <v>1</v>
      </c>
      <c r="V31" s="81">
        <f t="shared" si="11"/>
        <v>6600</v>
      </c>
      <c r="W31" s="82">
        <f t="shared" si="12"/>
        <v>39600</v>
      </c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</row>
    <row r="32" spans="1:43" ht="15.75" customHeight="1" x14ac:dyDescent="0.2">
      <c r="A32" s="77"/>
      <c r="B32" s="62" t="s">
        <v>136</v>
      </c>
      <c r="C32" s="80">
        <v>0</v>
      </c>
      <c r="D32" s="81">
        <v>2000</v>
      </c>
      <c r="E32" s="80">
        <v>0</v>
      </c>
      <c r="F32" s="81">
        <f t="shared" si="7"/>
        <v>0</v>
      </c>
      <c r="G32" s="80">
        <v>0</v>
      </c>
      <c r="H32" s="81">
        <v>2000</v>
      </c>
      <c r="I32" s="80">
        <v>0</v>
      </c>
      <c r="J32" s="81">
        <f t="shared" si="8"/>
        <v>0</v>
      </c>
      <c r="K32" s="80">
        <v>0</v>
      </c>
      <c r="L32" s="81">
        <v>2200</v>
      </c>
      <c r="M32" s="80">
        <v>0</v>
      </c>
      <c r="N32" s="81">
        <f t="shared" si="9"/>
        <v>0</v>
      </c>
      <c r="O32" s="80">
        <v>2</v>
      </c>
      <c r="P32" s="81">
        <v>2300</v>
      </c>
      <c r="Q32" s="80">
        <v>1</v>
      </c>
      <c r="R32" s="81">
        <f t="shared" si="10"/>
        <v>4600</v>
      </c>
      <c r="S32" s="80">
        <v>2</v>
      </c>
      <c r="T32" s="81">
        <v>1900</v>
      </c>
      <c r="U32" s="80">
        <v>1</v>
      </c>
      <c r="V32" s="81">
        <f t="shared" si="11"/>
        <v>3800</v>
      </c>
      <c r="W32" s="82">
        <f t="shared" si="12"/>
        <v>8400</v>
      </c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</row>
    <row r="33" spans="1:43" ht="15.75" customHeight="1" x14ac:dyDescent="0.2">
      <c r="A33" s="77"/>
      <c r="B33" s="62" t="s">
        <v>137</v>
      </c>
      <c r="C33" s="80">
        <v>0</v>
      </c>
      <c r="D33" s="81">
        <v>2000</v>
      </c>
      <c r="E33" s="80">
        <v>0</v>
      </c>
      <c r="F33" s="81">
        <f t="shared" si="7"/>
        <v>0</v>
      </c>
      <c r="G33" s="80">
        <v>0</v>
      </c>
      <c r="H33" s="81">
        <v>2000</v>
      </c>
      <c r="I33" s="80">
        <v>0</v>
      </c>
      <c r="J33" s="81">
        <f t="shared" si="8"/>
        <v>0</v>
      </c>
      <c r="K33" s="80">
        <v>0</v>
      </c>
      <c r="L33" s="81">
        <v>2200</v>
      </c>
      <c r="M33" s="80">
        <v>0</v>
      </c>
      <c r="N33" s="81">
        <f t="shared" si="9"/>
        <v>0</v>
      </c>
      <c r="O33" s="80">
        <v>0</v>
      </c>
      <c r="P33" s="81">
        <v>1900</v>
      </c>
      <c r="Q33" s="80">
        <v>0</v>
      </c>
      <c r="R33" s="81">
        <f t="shared" si="10"/>
        <v>0</v>
      </c>
      <c r="S33" s="80">
        <v>0</v>
      </c>
      <c r="T33" s="81">
        <v>1900</v>
      </c>
      <c r="U33" s="80">
        <v>0</v>
      </c>
      <c r="V33" s="81">
        <f t="shared" si="11"/>
        <v>0</v>
      </c>
      <c r="W33" s="82">
        <f t="shared" si="12"/>
        <v>0</v>
      </c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</row>
    <row r="34" spans="1:43" ht="15.75" customHeight="1" x14ac:dyDescent="0.2">
      <c r="A34" s="77"/>
      <c r="B34" s="62" t="s">
        <v>138</v>
      </c>
      <c r="C34" s="80">
        <v>0</v>
      </c>
      <c r="D34" s="81">
        <v>1700</v>
      </c>
      <c r="E34" s="80">
        <v>0</v>
      </c>
      <c r="F34" s="81">
        <f t="shared" si="7"/>
        <v>0</v>
      </c>
      <c r="G34" s="80">
        <v>0</v>
      </c>
      <c r="H34" s="81">
        <v>2000</v>
      </c>
      <c r="I34" s="80">
        <v>0</v>
      </c>
      <c r="J34" s="81">
        <f t="shared" si="8"/>
        <v>0</v>
      </c>
      <c r="K34" s="80">
        <v>0</v>
      </c>
      <c r="L34" s="81">
        <v>1850</v>
      </c>
      <c r="M34" s="80">
        <v>0</v>
      </c>
      <c r="N34" s="81">
        <f t="shared" si="9"/>
        <v>0</v>
      </c>
      <c r="O34" s="80">
        <v>0</v>
      </c>
      <c r="P34" s="81">
        <v>1900</v>
      </c>
      <c r="Q34" s="80">
        <v>0</v>
      </c>
      <c r="R34" s="81">
        <f t="shared" si="10"/>
        <v>0</v>
      </c>
      <c r="S34" s="80">
        <v>0</v>
      </c>
      <c r="T34" s="81">
        <v>1600</v>
      </c>
      <c r="U34" s="80">
        <v>0</v>
      </c>
      <c r="V34" s="81">
        <f t="shared" si="11"/>
        <v>0</v>
      </c>
      <c r="W34" s="82">
        <f t="shared" si="12"/>
        <v>0</v>
      </c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</row>
    <row r="35" spans="1:43" ht="15.75" customHeight="1" x14ac:dyDescent="0.2">
      <c r="A35" s="77"/>
      <c r="B35" s="62" t="s">
        <v>139</v>
      </c>
      <c r="C35" s="80">
        <v>0</v>
      </c>
      <c r="D35" s="81">
        <v>1700</v>
      </c>
      <c r="E35" s="80">
        <v>0</v>
      </c>
      <c r="F35" s="81">
        <f t="shared" si="7"/>
        <v>0</v>
      </c>
      <c r="G35" s="80">
        <v>2</v>
      </c>
      <c r="H35" s="81">
        <v>2400</v>
      </c>
      <c r="I35" s="80">
        <v>1</v>
      </c>
      <c r="J35" s="81">
        <f t="shared" si="8"/>
        <v>4800</v>
      </c>
      <c r="K35" s="80">
        <v>0</v>
      </c>
      <c r="L35" s="81">
        <v>1850</v>
      </c>
      <c r="M35" s="80">
        <v>0</v>
      </c>
      <c r="N35" s="81">
        <f t="shared" si="9"/>
        <v>0</v>
      </c>
      <c r="O35" s="80">
        <v>0</v>
      </c>
      <c r="P35" s="81">
        <v>1900</v>
      </c>
      <c r="Q35" s="80">
        <v>0</v>
      </c>
      <c r="R35" s="81">
        <f t="shared" si="10"/>
        <v>0</v>
      </c>
      <c r="S35" s="80">
        <v>0</v>
      </c>
      <c r="T35" s="81">
        <v>1600</v>
      </c>
      <c r="U35" s="80">
        <v>0</v>
      </c>
      <c r="V35" s="81">
        <f t="shared" si="11"/>
        <v>0</v>
      </c>
      <c r="W35" s="82">
        <f t="shared" si="12"/>
        <v>4800</v>
      </c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</row>
    <row r="36" spans="1:43" ht="15.75" customHeight="1" x14ac:dyDescent="0.2">
      <c r="A36" s="77"/>
      <c r="B36" s="62" t="s">
        <v>140</v>
      </c>
      <c r="C36" s="80">
        <v>2</v>
      </c>
      <c r="D36" s="81">
        <v>2400</v>
      </c>
      <c r="E36" s="80">
        <v>2</v>
      </c>
      <c r="F36" s="81">
        <f t="shared" si="7"/>
        <v>9600</v>
      </c>
      <c r="G36" s="80">
        <v>2</v>
      </c>
      <c r="H36" s="81">
        <v>2800</v>
      </c>
      <c r="I36" s="80">
        <v>2</v>
      </c>
      <c r="J36" s="81">
        <f t="shared" si="8"/>
        <v>11200</v>
      </c>
      <c r="K36" s="80">
        <v>2</v>
      </c>
      <c r="L36" s="81">
        <v>2600</v>
      </c>
      <c r="M36" s="80">
        <v>2</v>
      </c>
      <c r="N36" s="81">
        <f t="shared" si="9"/>
        <v>10400</v>
      </c>
      <c r="O36" s="80">
        <v>4</v>
      </c>
      <c r="P36" s="81">
        <v>2300</v>
      </c>
      <c r="Q36" s="80">
        <v>1</v>
      </c>
      <c r="R36" s="81">
        <f t="shared" si="10"/>
        <v>9200</v>
      </c>
      <c r="S36" s="80">
        <v>2</v>
      </c>
      <c r="T36" s="81">
        <v>2200</v>
      </c>
      <c r="U36" s="80">
        <v>2</v>
      </c>
      <c r="V36" s="81">
        <f t="shared" si="11"/>
        <v>8800</v>
      </c>
      <c r="W36" s="82">
        <f t="shared" si="12"/>
        <v>49200</v>
      </c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</row>
    <row r="37" spans="1:43" ht="15.75" customHeight="1" x14ac:dyDescent="0.2">
      <c r="A37" s="77"/>
      <c r="B37" s="62" t="s">
        <v>141</v>
      </c>
      <c r="C37" s="80">
        <v>1</v>
      </c>
      <c r="D37" s="81">
        <v>2000</v>
      </c>
      <c r="E37" s="80">
        <v>1</v>
      </c>
      <c r="F37" s="81">
        <f t="shared" si="7"/>
        <v>2000</v>
      </c>
      <c r="G37" s="80">
        <v>4</v>
      </c>
      <c r="H37" s="81">
        <v>2800</v>
      </c>
      <c r="I37" s="80">
        <v>2</v>
      </c>
      <c r="J37" s="81">
        <f t="shared" si="8"/>
        <v>22400</v>
      </c>
      <c r="K37" s="80">
        <v>2</v>
      </c>
      <c r="L37" s="81">
        <v>2200</v>
      </c>
      <c r="M37" s="80">
        <v>1</v>
      </c>
      <c r="N37" s="81">
        <f t="shared" si="9"/>
        <v>4400</v>
      </c>
      <c r="O37" s="80">
        <v>2</v>
      </c>
      <c r="P37" s="81">
        <v>2300</v>
      </c>
      <c r="Q37" s="80">
        <v>1</v>
      </c>
      <c r="R37" s="81">
        <f t="shared" si="10"/>
        <v>4600</v>
      </c>
      <c r="S37" s="80">
        <v>2</v>
      </c>
      <c r="T37" s="81">
        <v>1900</v>
      </c>
      <c r="U37" s="80">
        <v>1</v>
      </c>
      <c r="V37" s="81">
        <f t="shared" si="11"/>
        <v>3800</v>
      </c>
      <c r="W37" s="82">
        <f t="shared" si="12"/>
        <v>37200</v>
      </c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</row>
    <row r="38" spans="1:43" ht="15.75" customHeight="1" x14ac:dyDescent="0.2">
      <c r="A38" s="77"/>
      <c r="B38" s="62" t="s">
        <v>142</v>
      </c>
      <c r="C38" s="80">
        <v>2</v>
      </c>
      <c r="D38" s="81">
        <v>2000</v>
      </c>
      <c r="E38" s="80">
        <v>1</v>
      </c>
      <c r="F38" s="81">
        <f t="shared" si="7"/>
        <v>4000</v>
      </c>
      <c r="G38" s="80">
        <v>0</v>
      </c>
      <c r="H38" s="81">
        <v>2400</v>
      </c>
      <c r="I38" s="80">
        <v>0</v>
      </c>
      <c r="J38" s="81">
        <f t="shared" si="8"/>
        <v>0</v>
      </c>
      <c r="K38" s="80">
        <v>2</v>
      </c>
      <c r="L38" s="81">
        <v>2200</v>
      </c>
      <c r="M38" s="80">
        <v>1</v>
      </c>
      <c r="N38" s="81">
        <f t="shared" si="9"/>
        <v>4400</v>
      </c>
      <c r="O38" s="80">
        <v>0</v>
      </c>
      <c r="P38" s="81">
        <v>2300</v>
      </c>
      <c r="Q38" s="80">
        <v>0</v>
      </c>
      <c r="R38" s="81">
        <f t="shared" si="10"/>
        <v>0</v>
      </c>
      <c r="S38" s="80">
        <v>0</v>
      </c>
      <c r="T38" s="81">
        <v>1900</v>
      </c>
      <c r="U38" s="80">
        <v>1</v>
      </c>
      <c r="V38" s="81">
        <f t="shared" si="11"/>
        <v>0</v>
      </c>
      <c r="W38" s="82">
        <f t="shared" si="12"/>
        <v>8400</v>
      </c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</row>
    <row r="39" spans="1:43" ht="15.75" customHeight="1" x14ac:dyDescent="0.2">
      <c r="A39" s="77"/>
      <c r="B39" s="62" t="s">
        <v>143</v>
      </c>
      <c r="C39" s="80">
        <v>0</v>
      </c>
      <c r="D39" s="81">
        <v>2000</v>
      </c>
      <c r="E39" s="80">
        <v>0</v>
      </c>
      <c r="F39" s="81">
        <f t="shared" si="7"/>
        <v>0</v>
      </c>
      <c r="G39" s="80">
        <v>0</v>
      </c>
      <c r="H39" s="81">
        <v>2400</v>
      </c>
      <c r="I39" s="80">
        <v>0</v>
      </c>
      <c r="J39" s="81">
        <f t="shared" si="8"/>
        <v>0</v>
      </c>
      <c r="K39" s="80">
        <v>0</v>
      </c>
      <c r="L39" s="81">
        <v>2200</v>
      </c>
      <c r="M39" s="80">
        <v>0</v>
      </c>
      <c r="N39" s="81">
        <f t="shared" si="9"/>
        <v>0</v>
      </c>
      <c r="O39" s="80">
        <v>0</v>
      </c>
      <c r="P39" s="81">
        <v>1900</v>
      </c>
      <c r="Q39" s="80">
        <v>0</v>
      </c>
      <c r="R39" s="81">
        <f t="shared" si="10"/>
        <v>0</v>
      </c>
      <c r="S39" s="80">
        <v>0</v>
      </c>
      <c r="T39" s="81">
        <v>1600</v>
      </c>
      <c r="U39" s="80">
        <v>0</v>
      </c>
      <c r="V39" s="81">
        <f t="shared" si="11"/>
        <v>0</v>
      </c>
      <c r="W39" s="82">
        <f t="shared" si="12"/>
        <v>0</v>
      </c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</row>
    <row r="40" spans="1:43" ht="15.75" customHeight="1" x14ac:dyDescent="0.2">
      <c r="A40" s="77"/>
      <c r="B40" s="62" t="s">
        <v>144</v>
      </c>
      <c r="C40" s="80">
        <v>0</v>
      </c>
      <c r="D40" s="81">
        <v>1700</v>
      </c>
      <c r="E40" s="80">
        <v>0</v>
      </c>
      <c r="F40" s="81">
        <f t="shared" si="7"/>
        <v>0</v>
      </c>
      <c r="G40" s="80">
        <v>0</v>
      </c>
      <c r="H40" s="81">
        <v>2000</v>
      </c>
      <c r="I40" s="80">
        <v>0</v>
      </c>
      <c r="J40" s="81">
        <f t="shared" si="8"/>
        <v>0</v>
      </c>
      <c r="K40" s="80">
        <v>0</v>
      </c>
      <c r="L40" s="81">
        <v>2200</v>
      </c>
      <c r="M40" s="80">
        <v>0</v>
      </c>
      <c r="N40" s="81">
        <f t="shared" si="9"/>
        <v>0</v>
      </c>
      <c r="O40" s="80">
        <v>1</v>
      </c>
      <c r="P40" s="81">
        <v>1900</v>
      </c>
      <c r="Q40" s="80">
        <v>1</v>
      </c>
      <c r="R40" s="81">
        <f t="shared" si="10"/>
        <v>1900</v>
      </c>
      <c r="S40" s="80">
        <v>0</v>
      </c>
      <c r="T40" s="81">
        <v>1600</v>
      </c>
      <c r="U40" s="80">
        <v>0</v>
      </c>
      <c r="V40" s="81">
        <f t="shared" si="11"/>
        <v>0</v>
      </c>
      <c r="W40" s="82">
        <f t="shared" si="12"/>
        <v>1900</v>
      </c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</row>
    <row r="41" spans="1:43" ht="15.75" customHeight="1" x14ac:dyDescent="0.2">
      <c r="A41" s="75"/>
      <c r="B41" s="62" t="s">
        <v>145</v>
      </c>
      <c r="C41" s="80">
        <v>2</v>
      </c>
      <c r="D41" s="81">
        <v>2400</v>
      </c>
      <c r="E41" s="80">
        <v>2</v>
      </c>
      <c r="F41" s="81">
        <f t="shared" si="7"/>
        <v>9600</v>
      </c>
      <c r="G41" s="80">
        <v>3</v>
      </c>
      <c r="H41" s="81">
        <v>2400</v>
      </c>
      <c r="I41" s="80">
        <v>1</v>
      </c>
      <c r="J41" s="81">
        <f t="shared" si="8"/>
        <v>7200</v>
      </c>
      <c r="K41" s="80">
        <v>2</v>
      </c>
      <c r="L41" s="81">
        <v>2200</v>
      </c>
      <c r="M41" s="80">
        <v>1</v>
      </c>
      <c r="N41" s="81">
        <f t="shared" si="9"/>
        <v>4400</v>
      </c>
      <c r="O41" s="80">
        <v>4</v>
      </c>
      <c r="P41" s="81">
        <v>1900</v>
      </c>
      <c r="Q41" s="80">
        <v>1</v>
      </c>
      <c r="R41" s="81">
        <f t="shared" si="10"/>
        <v>7600</v>
      </c>
      <c r="S41" s="80">
        <v>2</v>
      </c>
      <c r="T41" s="81">
        <v>1900</v>
      </c>
      <c r="U41" s="80">
        <v>2</v>
      </c>
      <c r="V41" s="81">
        <f t="shared" si="11"/>
        <v>7600</v>
      </c>
      <c r="W41" s="82">
        <f t="shared" si="12"/>
        <v>36400</v>
      </c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</row>
    <row r="42" spans="1:43" ht="15.75" customHeight="1" x14ac:dyDescent="0.2">
      <c r="A42" s="75"/>
      <c r="B42" s="83"/>
      <c r="C42" s="83"/>
      <c r="D42" s="83"/>
      <c r="E42" s="83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84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</row>
    <row r="43" spans="1:43" ht="15.75" customHeight="1" x14ac:dyDescent="0.2">
      <c r="A43" s="75"/>
      <c r="B43" s="210" t="s">
        <v>146</v>
      </c>
      <c r="C43" s="211" t="s">
        <v>162</v>
      </c>
      <c r="D43" s="203"/>
      <c r="E43" s="204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</row>
    <row r="44" spans="1:43" ht="15.75" customHeight="1" x14ac:dyDescent="0.2">
      <c r="A44" s="77"/>
      <c r="B44" s="171"/>
      <c r="C44" s="91" t="s">
        <v>148</v>
      </c>
      <c r="D44" s="85" t="s">
        <v>149</v>
      </c>
      <c r="E44" s="85" t="s">
        <v>150</v>
      </c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</row>
    <row r="45" spans="1:43" ht="15.75" customHeight="1" x14ac:dyDescent="0.2">
      <c r="A45" s="77"/>
      <c r="B45" s="92" t="s">
        <v>151</v>
      </c>
      <c r="C45" s="86">
        <v>2400</v>
      </c>
      <c r="D45" s="86">
        <v>2000</v>
      </c>
      <c r="E45" s="86">
        <v>1700</v>
      </c>
      <c r="F45" s="87"/>
      <c r="G45" s="87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</row>
    <row r="46" spans="1:43" ht="15.75" customHeight="1" x14ac:dyDescent="0.2">
      <c r="A46" s="77"/>
      <c r="B46" s="79" t="s">
        <v>152</v>
      </c>
      <c r="C46" s="86">
        <v>2800</v>
      </c>
      <c r="D46" s="86">
        <v>2400</v>
      </c>
      <c r="E46" s="86">
        <v>2000</v>
      </c>
      <c r="F46" s="87"/>
      <c r="G46" s="87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</row>
    <row r="47" spans="1:43" ht="15.75" customHeight="1" x14ac:dyDescent="0.2">
      <c r="A47" s="77"/>
      <c r="B47" s="79" t="s">
        <v>153</v>
      </c>
      <c r="C47" s="86">
        <v>2600</v>
      </c>
      <c r="D47" s="86">
        <v>2200</v>
      </c>
      <c r="E47" s="86">
        <v>1850</v>
      </c>
      <c r="F47" s="206"/>
      <c r="G47" s="87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</row>
    <row r="48" spans="1:43" ht="15.75" customHeight="1" x14ac:dyDescent="0.2">
      <c r="A48" s="77"/>
      <c r="B48" s="79" t="s">
        <v>154</v>
      </c>
      <c r="C48" s="86">
        <v>2700</v>
      </c>
      <c r="D48" s="86">
        <v>2300</v>
      </c>
      <c r="E48" s="86">
        <v>1900</v>
      </c>
      <c r="F48" s="194"/>
      <c r="G48" s="87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</row>
    <row r="49" spans="1:43" ht="15.75" customHeight="1" x14ac:dyDescent="0.2">
      <c r="A49" s="75"/>
      <c r="B49" s="79" t="s">
        <v>155</v>
      </c>
      <c r="C49" s="86">
        <v>2200</v>
      </c>
      <c r="D49" s="86">
        <v>1900</v>
      </c>
      <c r="E49" s="86">
        <v>1600</v>
      </c>
      <c r="F49" s="194"/>
      <c r="G49" s="87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</row>
    <row r="50" spans="1:43" ht="15.75" customHeight="1" x14ac:dyDescent="0.2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</row>
    <row r="51" spans="1:43" ht="15.75" customHeight="1" x14ac:dyDescent="0.2">
      <c r="A51" s="77"/>
      <c r="B51" s="207" t="s">
        <v>163</v>
      </c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4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</row>
    <row r="52" spans="1:43" ht="15.75" customHeight="1" x14ac:dyDescent="0.25">
      <c r="A52" s="77"/>
      <c r="B52" s="208" t="s">
        <v>121</v>
      </c>
      <c r="C52" s="209" t="s">
        <v>157</v>
      </c>
      <c r="D52" s="203"/>
      <c r="E52" s="203"/>
      <c r="F52" s="204"/>
      <c r="G52" s="209" t="s">
        <v>164</v>
      </c>
      <c r="H52" s="203"/>
      <c r="I52" s="203"/>
      <c r="J52" s="204"/>
      <c r="K52" s="209" t="s">
        <v>159</v>
      </c>
      <c r="L52" s="203"/>
      <c r="M52" s="203"/>
      <c r="N52" s="204"/>
      <c r="O52" s="217" t="s">
        <v>160</v>
      </c>
      <c r="P52" s="213"/>
      <c r="Q52" s="213"/>
      <c r="R52" s="214"/>
      <c r="S52" s="212" t="s">
        <v>161</v>
      </c>
      <c r="T52" s="213"/>
      <c r="U52" s="213"/>
      <c r="V52" s="214"/>
      <c r="W52" s="208" t="s">
        <v>127</v>
      </c>
      <c r="X52" s="219" t="s">
        <v>5</v>
      </c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</row>
    <row r="53" spans="1:43" ht="15.75" customHeight="1" x14ac:dyDescent="0.2">
      <c r="A53" s="77"/>
      <c r="B53" s="201"/>
      <c r="C53" s="79" t="s">
        <v>128</v>
      </c>
      <c r="D53" s="79" t="s">
        <v>129</v>
      </c>
      <c r="E53" s="79" t="s">
        <v>130</v>
      </c>
      <c r="F53" s="79" t="s">
        <v>131</v>
      </c>
      <c r="G53" s="79" t="s">
        <v>128</v>
      </c>
      <c r="H53" s="79" t="s">
        <v>132</v>
      </c>
      <c r="I53" s="79" t="s">
        <v>130</v>
      </c>
      <c r="J53" s="79" t="s">
        <v>131</v>
      </c>
      <c r="K53" s="79" t="s">
        <v>128</v>
      </c>
      <c r="L53" s="79" t="s">
        <v>132</v>
      </c>
      <c r="M53" s="79" t="s">
        <v>130</v>
      </c>
      <c r="N53" s="93" t="s">
        <v>131</v>
      </c>
      <c r="O53" s="88" t="s">
        <v>128</v>
      </c>
      <c r="P53" s="88" t="s">
        <v>20</v>
      </c>
      <c r="Q53" s="88" t="s">
        <v>130</v>
      </c>
      <c r="R53" s="88" t="s">
        <v>131</v>
      </c>
      <c r="S53" s="88" t="s">
        <v>128</v>
      </c>
      <c r="T53" s="88" t="s">
        <v>20</v>
      </c>
      <c r="U53" s="88" t="s">
        <v>130</v>
      </c>
      <c r="V53" s="88" t="s">
        <v>131</v>
      </c>
      <c r="W53" s="201"/>
      <c r="X53" s="220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</row>
    <row r="54" spans="1:43" ht="15.75" customHeight="1" x14ac:dyDescent="0.2">
      <c r="A54" s="77"/>
      <c r="B54" s="62" t="s">
        <v>134</v>
      </c>
      <c r="C54" s="80">
        <v>5</v>
      </c>
      <c r="D54" s="81">
        <v>2640</v>
      </c>
      <c r="E54" s="80">
        <v>1</v>
      </c>
      <c r="F54" s="81">
        <f t="shared" ref="F54:F65" si="13">D54*E54*C54</f>
        <v>13200</v>
      </c>
      <c r="G54" s="80">
        <v>5</v>
      </c>
      <c r="H54" s="81">
        <v>2640</v>
      </c>
      <c r="I54" s="80">
        <v>2</v>
      </c>
      <c r="J54" s="81">
        <f t="shared" ref="J54:J65" si="14">H54*G54*I54</f>
        <v>26400</v>
      </c>
      <c r="K54" s="80">
        <v>4</v>
      </c>
      <c r="L54" s="81">
        <v>2860</v>
      </c>
      <c r="M54" s="80">
        <v>2</v>
      </c>
      <c r="N54" s="81">
        <f t="shared" ref="N54:N65" si="15">M54*L54*K54</f>
        <v>22880</v>
      </c>
      <c r="O54" s="80">
        <v>4</v>
      </c>
      <c r="P54" s="81">
        <v>2970</v>
      </c>
      <c r="Q54" s="80">
        <v>2</v>
      </c>
      <c r="R54" s="81">
        <f t="shared" ref="R54:R65" si="16">O54*P54*Q54</f>
        <v>23760</v>
      </c>
      <c r="S54" s="80">
        <v>4</v>
      </c>
      <c r="T54" s="81">
        <v>2420</v>
      </c>
      <c r="U54" s="80">
        <v>2</v>
      </c>
      <c r="V54" s="81">
        <f t="shared" ref="V54:V65" si="17">U54*T54*S54</f>
        <v>19360</v>
      </c>
      <c r="W54" s="82">
        <f t="shared" ref="W54:W65" si="18">F54+J54+N54+R54+V54</f>
        <v>105600</v>
      </c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</row>
    <row r="55" spans="1:43" ht="15.75" customHeight="1" x14ac:dyDescent="0.2">
      <c r="A55" s="77"/>
      <c r="B55" s="62" t="s">
        <v>135</v>
      </c>
      <c r="C55" s="80">
        <v>2</v>
      </c>
      <c r="D55" s="81">
        <v>2640</v>
      </c>
      <c r="E55" s="80">
        <v>1</v>
      </c>
      <c r="F55" s="81">
        <f t="shared" si="13"/>
        <v>5280</v>
      </c>
      <c r="G55" s="80">
        <v>4</v>
      </c>
      <c r="H55" s="81">
        <v>2640</v>
      </c>
      <c r="I55" s="80">
        <v>2</v>
      </c>
      <c r="J55" s="81">
        <f t="shared" si="14"/>
        <v>21120</v>
      </c>
      <c r="K55" s="80">
        <v>2</v>
      </c>
      <c r="L55" s="81">
        <v>2860</v>
      </c>
      <c r="M55" s="80">
        <v>2</v>
      </c>
      <c r="N55" s="81">
        <f t="shared" si="15"/>
        <v>11440</v>
      </c>
      <c r="O55" s="80">
        <v>2</v>
      </c>
      <c r="P55" s="81">
        <v>2970</v>
      </c>
      <c r="Q55" s="80">
        <v>2</v>
      </c>
      <c r="R55" s="81">
        <f t="shared" si="16"/>
        <v>11880</v>
      </c>
      <c r="S55" s="80">
        <v>4</v>
      </c>
      <c r="T55" s="81">
        <v>2420</v>
      </c>
      <c r="U55" s="80">
        <v>2</v>
      </c>
      <c r="V55" s="81">
        <f t="shared" si="17"/>
        <v>19360</v>
      </c>
      <c r="W55" s="82">
        <f t="shared" si="18"/>
        <v>69080</v>
      </c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</row>
    <row r="56" spans="1:43" ht="15.75" customHeight="1" x14ac:dyDescent="0.2">
      <c r="A56" s="77"/>
      <c r="B56" s="62" t="s">
        <v>136</v>
      </c>
      <c r="C56" s="80">
        <v>2</v>
      </c>
      <c r="D56" s="81">
        <v>2200</v>
      </c>
      <c r="E56" s="80">
        <v>1</v>
      </c>
      <c r="F56" s="81">
        <f t="shared" si="13"/>
        <v>4400</v>
      </c>
      <c r="G56" s="80">
        <v>2</v>
      </c>
      <c r="H56" s="81">
        <v>2200</v>
      </c>
      <c r="I56" s="80">
        <v>1</v>
      </c>
      <c r="J56" s="81">
        <f t="shared" si="14"/>
        <v>4400</v>
      </c>
      <c r="K56" s="80">
        <v>2</v>
      </c>
      <c r="L56" s="81">
        <v>2420</v>
      </c>
      <c r="M56" s="80">
        <v>1</v>
      </c>
      <c r="N56" s="81">
        <f t="shared" si="15"/>
        <v>4840</v>
      </c>
      <c r="O56" s="80">
        <v>2</v>
      </c>
      <c r="P56" s="81">
        <v>2530</v>
      </c>
      <c r="Q56" s="80">
        <v>1</v>
      </c>
      <c r="R56" s="81">
        <f t="shared" si="16"/>
        <v>5060</v>
      </c>
      <c r="S56" s="80">
        <v>5</v>
      </c>
      <c r="T56" s="81">
        <v>2090</v>
      </c>
      <c r="U56" s="80">
        <v>1</v>
      </c>
      <c r="V56" s="81">
        <f t="shared" si="17"/>
        <v>10450</v>
      </c>
      <c r="W56" s="82">
        <f t="shared" si="18"/>
        <v>29150</v>
      </c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</row>
    <row r="57" spans="1:43" ht="15.75" customHeight="1" x14ac:dyDescent="0.2">
      <c r="A57" s="77"/>
      <c r="B57" s="62" t="s">
        <v>137</v>
      </c>
      <c r="C57" s="80">
        <v>2</v>
      </c>
      <c r="D57" s="81">
        <v>2200</v>
      </c>
      <c r="E57" s="80">
        <v>1</v>
      </c>
      <c r="F57" s="81">
        <f t="shared" si="13"/>
        <v>4400</v>
      </c>
      <c r="G57" s="80">
        <v>2</v>
      </c>
      <c r="H57" s="81">
        <v>2200</v>
      </c>
      <c r="I57" s="80">
        <v>1</v>
      </c>
      <c r="J57" s="81">
        <f t="shared" si="14"/>
        <v>4400</v>
      </c>
      <c r="K57" s="80">
        <v>2</v>
      </c>
      <c r="L57" s="81">
        <v>2420</v>
      </c>
      <c r="M57" s="80">
        <v>1</v>
      </c>
      <c r="N57" s="81">
        <f t="shared" si="15"/>
        <v>4840</v>
      </c>
      <c r="O57" s="80">
        <v>0</v>
      </c>
      <c r="P57" s="81">
        <v>2090</v>
      </c>
      <c r="Q57" s="80">
        <v>0</v>
      </c>
      <c r="R57" s="81">
        <f t="shared" si="16"/>
        <v>0</v>
      </c>
      <c r="S57" s="80">
        <v>0</v>
      </c>
      <c r="T57" s="81">
        <v>2090</v>
      </c>
      <c r="U57" s="80">
        <v>0</v>
      </c>
      <c r="V57" s="81">
        <f t="shared" si="17"/>
        <v>0</v>
      </c>
      <c r="W57" s="82">
        <f t="shared" si="18"/>
        <v>13640</v>
      </c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</row>
    <row r="58" spans="1:43" ht="15.75" customHeight="1" x14ac:dyDescent="0.2">
      <c r="A58" s="77"/>
      <c r="B58" s="62" t="s">
        <v>138</v>
      </c>
      <c r="C58" s="80">
        <v>0</v>
      </c>
      <c r="D58" s="81">
        <v>1870</v>
      </c>
      <c r="E58" s="80">
        <v>0</v>
      </c>
      <c r="F58" s="81">
        <f t="shared" si="13"/>
        <v>0</v>
      </c>
      <c r="G58" s="80">
        <v>0</v>
      </c>
      <c r="H58" s="81">
        <v>2200</v>
      </c>
      <c r="I58" s="80">
        <v>0</v>
      </c>
      <c r="J58" s="81">
        <f t="shared" si="14"/>
        <v>0</v>
      </c>
      <c r="K58" s="80">
        <v>0</v>
      </c>
      <c r="L58" s="81">
        <v>2035</v>
      </c>
      <c r="M58" s="80">
        <v>0</v>
      </c>
      <c r="N58" s="81">
        <f t="shared" si="15"/>
        <v>0</v>
      </c>
      <c r="O58" s="80">
        <v>0</v>
      </c>
      <c r="P58" s="81">
        <v>2090</v>
      </c>
      <c r="Q58" s="80">
        <v>0</v>
      </c>
      <c r="R58" s="81">
        <f t="shared" si="16"/>
        <v>0</v>
      </c>
      <c r="S58" s="80">
        <v>1</v>
      </c>
      <c r="T58" s="81">
        <v>1760</v>
      </c>
      <c r="U58" s="80">
        <v>1</v>
      </c>
      <c r="V58" s="81">
        <f t="shared" si="17"/>
        <v>1760</v>
      </c>
      <c r="W58" s="82">
        <f t="shared" si="18"/>
        <v>1760</v>
      </c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</row>
    <row r="59" spans="1:43" ht="15.75" customHeight="1" x14ac:dyDescent="0.2">
      <c r="A59" s="77"/>
      <c r="B59" s="62" t="s">
        <v>139</v>
      </c>
      <c r="C59" s="80">
        <v>0</v>
      </c>
      <c r="D59" s="81">
        <v>1870</v>
      </c>
      <c r="E59" s="80">
        <v>0</v>
      </c>
      <c r="F59" s="81">
        <f t="shared" si="13"/>
        <v>0</v>
      </c>
      <c r="G59" s="80">
        <v>2</v>
      </c>
      <c r="H59" s="81">
        <v>2640</v>
      </c>
      <c r="I59" s="80">
        <v>1</v>
      </c>
      <c r="J59" s="81">
        <f t="shared" si="14"/>
        <v>5280</v>
      </c>
      <c r="K59" s="80">
        <v>0</v>
      </c>
      <c r="L59" s="81">
        <v>2035</v>
      </c>
      <c r="M59" s="80">
        <v>0</v>
      </c>
      <c r="N59" s="81">
        <f t="shared" si="15"/>
        <v>0</v>
      </c>
      <c r="O59" s="80">
        <v>2</v>
      </c>
      <c r="P59" s="81">
        <v>2090</v>
      </c>
      <c r="Q59" s="80">
        <v>1</v>
      </c>
      <c r="R59" s="81">
        <f t="shared" si="16"/>
        <v>4180</v>
      </c>
      <c r="S59" s="80">
        <v>1</v>
      </c>
      <c r="T59" s="81">
        <v>1760</v>
      </c>
      <c r="U59" s="80">
        <v>1</v>
      </c>
      <c r="V59" s="81">
        <f t="shared" si="17"/>
        <v>1760</v>
      </c>
      <c r="W59" s="82">
        <f t="shared" si="18"/>
        <v>11220</v>
      </c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</row>
    <row r="60" spans="1:43" ht="15.75" customHeight="1" x14ac:dyDescent="0.2">
      <c r="A60" s="77"/>
      <c r="B60" s="62" t="s">
        <v>140</v>
      </c>
      <c r="C60" s="80">
        <v>4</v>
      </c>
      <c r="D60" s="81">
        <v>2640</v>
      </c>
      <c r="E60" s="80">
        <v>1</v>
      </c>
      <c r="F60" s="81">
        <f t="shared" si="13"/>
        <v>10560</v>
      </c>
      <c r="G60" s="80">
        <v>3</v>
      </c>
      <c r="H60" s="81">
        <v>3080</v>
      </c>
      <c r="I60" s="80">
        <v>2</v>
      </c>
      <c r="J60" s="81">
        <f t="shared" si="14"/>
        <v>18480</v>
      </c>
      <c r="K60" s="80">
        <v>5</v>
      </c>
      <c r="L60" s="81">
        <v>2860</v>
      </c>
      <c r="M60" s="80">
        <v>1</v>
      </c>
      <c r="N60" s="81">
        <f t="shared" si="15"/>
        <v>14300</v>
      </c>
      <c r="O60" s="80">
        <v>3</v>
      </c>
      <c r="P60" s="81">
        <v>2530</v>
      </c>
      <c r="Q60" s="80">
        <v>2</v>
      </c>
      <c r="R60" s="81">
        <f t="shared" si="16"/>
        <v>15180</v>
      </c>
      <c r="S60" s="80">
        <v>5</v>
      </c>
      <c r="T60" s="81">
        <v>2420</v>
      </c>
      <c r="U60" s="80">
        <v>2</v>
      </c>
      <c r="V60" s="81">
        <f t="shared" si="17"/>
        <v>24200</v>
      </c>
      <c r="W60" s="82">
        <f t="shared" si="18"/>
        <v>82720</v>
      </c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</row>
    <row r="61" spans="1:43" ht="15.75" customHeight="1" x14ac:dyDescent="0.2">
      <c r="A61" s="77"/>
      <c r="B61" s="62" t="s">
        <v>141</v>
      </c>
      <c r="C61" s="80">
        <v>2</v>
      </c>
      <c r="D61" s="81">
        <v>2200</v>
      </c>
      <c r="E61" s="80">
        <v>1</v>
      </c>
      <c r="F61" s="81">
        <f t="shared" si="13"/>
        <v>4400</v>
      </c>
      <c r="G61" s="80">
        <v>5</v>
      </c>
      <c r="H61" s="81">
        <v>3080</v>
      </c>
      <c r="I61" s="80">
        <v>1</v>
      </c>
      <c r="J61" s="81">
        <f t="shared" si="14"/>
        <v>15400</v>
      </c>
      <c r="K61" s="80">
        <v>3</v>
      </c>
      <c r="L61" s="81">
        <v>2420</v>
      </c>
      <c r="M61" s="80">
        <v>1</v>
      </c>
      <c r="N61" s="81">
        <f t="shared" si="15"/>
        <v>7260</v>
      </c>
      <c r="O61" s="80">
        <v>3</v>
      </c>
      <c r="P61" s="81">
        <v>2530</v>
      </c>
      <c r="Q61" s="80">
        <v>2</v>
      </c>
      <c r="R61" s="81">
        <f t="shared" si="16"/>
        <v>15180</v>
      </c>
      <c r="S61" s="80">
        <v>5</v>
      </c>
      <c r="T61" s="81">
        <v>2090</v>
      </c>
      <c r="U61" s="80">
        <v>1</v>
      </c>
      <c r="V61" s="81">
        <f t="shared" si="17"/>
        <v>10450</v>
      </c>
      <c r="W61" s="82">
        <f t="shared" si="18"/>
        <v>52690</v>
      </c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</row>
    <row r="62" spans="1:43" ht="15.75" customHeight="1" x14ac:dyDescent="0.2">
      <c r="A62" s="77"/>
      <c r="B62" s="62" t="s">
        <v>142</v>
      </c>
      <c r="C62" s="80">
        <v>2</v>
      </c>
      <c r="D62" s="81">
        <v>2200</v>
      </c>
      <c r="E62" s="80">
        <v>0</v>
      </c>
      <c r="F62" s="81">
        <f t="shared" si="13"/>
        <v>0</v>
      </c>
      <c r="G62" s="80">
        <v>2</v>
      </c>
      <c r="H62" s="81">
        <v>2640</v>
      </c>
      <c r="I62" s="80">
        <v>1</v>
      </c>
      <c r="J62" s="81">
        <f t="shared" si="14"/>
        <v>5280</v>
      </c>
      <c r="K62" s="80">
        <v>0</v>
      </c>
      <c r="L62" s="81">
        <v>2420</v>
      </c>
      <c r="M62" s="80">
        <v>0</v>
      </c>
      <c r="N62" s="81">
        <f t="shared" si="15"/>
        <v>0</v>
      </c>
      <c r="O62" s="80">
        <v>1</v>
      </c>
      <c r="P62" s="81">
        <v>2530</v>
      </c>
      <c r="Q62" s="80">
        <v>1</v>
      </c>
      <c r="R62" s="81">
        <f t="shared" si="16"/>
        <v>2530</v>
      </c>
      <c r="S62" s="80">
        <v>2</v>
      </c>
      <c r="T62" s="81">
        <v>2090</v>
      </c>
      <c r="U62" s="80">
        <v>1</v>
      </c>
      <c r="V62" s="81">
        <f t="shared" si="17"/>
        <v>4180</v>
      </c>
      <c r="W62" s="82">
        <f t="shared" si="18"/>
        <v>11990</v>
      </c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</row>
    <row r="63" spans="1:43" ht="15.75" customHeight="1" x14ac:dyDescent="0.2">
      <c r="A63" s="77"/>
      <c r="B63" s="62" t="s">
        <v>143</v>
      </c>
      <c r="C63" s="80">
        <v>2</v>
      </c>
      <c r="D63" s="81">
        <v>2200</v>
      </c>
      <c r="E63" s="80">
        <v>0</v>
      </c>
      <c r="F63" s="81">
        <f t="shared" si="13"/>
        <v>0</v>
      </c>
      <c r="G63" s="80">
        <v>0</v>
      </c>
      <c r="H63" s="81">
        <v>2640</v>
      </c>
      <c r="I63" s="80">
        <v>0</v>
      </c>
      <c r="J63" s="81">
        <f t="shared" si="14"/>
        <v>0</v>
      </c>
      <c r="K63" s="80">
        <v>0</v>
      </c>
      <c r="L63" s="81">
        <v>2420</v>
      </c>
      <c r="M63" s="80">
        <v>0</v>
      </c>
      <c r="N63" s="81">
        <f t="shared" si="15"/>
        <v>0</v>
      </c>
      <c r="O63" s="80">
        <v>0</v>
      </c>
      <c r="P63" s="81">
        <v>2090</v>
      </c>
      <c r="Q63" s="80">
        <v>0</v>
      </c>
      <c r="R63" s="81">
        <f t="shared" si="16"/>
        <v>0</v>
      </c>
      <c r="S63" s="80">
        <v>0</v>
      </c>
      <c r="T63" s="81">
        <v>1760</v>
      </c>
      <c r="U63" s="80">
        <v>0</v>
      </c>
      <c r="V63" s="81">
        <f t="shared" si="17"/>
        <v>0</v>
      </c>
      <c r="W63" s="82">
        <f t="shared" si="18"/>
        <v>0</v>
      </c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</row>
    <row r="64" spans="1:43" ht="15.75" customHeight="1" x14ac:dyDescent="0.2">
      <c r="A64" s="77"/>
      <c r="B64" s="62" t="s">
        <v>144</v>
      </c>
      <c r="C64" s="80">
        <v>0</v>
      </c>
      <c r="D64" s="81">
        <v>1870</v>
      </c>
      <c r="E64" s="80">
        <v>0</v>
      </c>
      <c r="F64" s="81">
        <f t="shared" si="13"/>
        <v>0</v>
      </c>
      <c r="G64" s="80">
        <v>0</v>
      </c>
      <c r="H64" s="81">
        <v>2200</v>
      </c>
      <c r="I64" s="80">
        <v>1</v>
      </c>
      <c r="J64" s="81">
        <f t="shared" si="14"/>
        <v>0</v>
      </c>
      <c r="K64" s="80">
        <v>0</v>
      </c>
      <c r="L64" s="81">
        <v>2420</v>
      </c>
      <c r="M64" s="80">
        <v>0</v>
      </c>
      <c r="N64" s="81">
        <f t="shared" si="15"/>
        <v>0</v>
      </c>
      <c r="O64" s="80">
        <v>2</v>
      </c>
      <c r="P64" s="81">
        <v>2090</v>
      </c>
      <c r="Q64" s="80">
        <v>1</v>
      </c>
      <c r="R64" s="81">
        <f t="shared" si="16"/>
        <v>4180</v>
      </c>
      <c r="S64" s="80">
        <v>2</v>
      </c>
      <c r="T64" s="81">
        <v>1760</v>
      </c>
      <c r="U64" s="80">
        <v>1</v>
      </c>
      <c r="V64" s="81">
        <f t="shared" si="17"/>
        <v>3520</v>
      </c>
      <c r="W64" s="82">
        <f t="shared" si="18"/>
        <v>7700</v>
      </c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</row>
    <row r="65" spans="1:43" ht="15.75" customHeight="1" x14ac:dyDescent="0.2">
      <c r="A65" s="75"/>
      <c r="B65" s="62" t="s">
        <v>145</v>
      </c>
      <c r="C65" s="80">
        <v>4</v>
      </c>
      <c r="D65" s="81">
        <v>2640</v>
      </c>
      <c r="E65" s="80">
        <v>1</v>
      </c>
      <c r="F65" s="81">
        <f t="shared" si="13"/>
        <v>10560</v>
      </c>
      <c r="G65" s="80">
        <v>3</v>
      </c>
      <c r="H65" s="81">
        <v>2640</v>
      </c>
      <c r="I65" s="80">
        <v>2</v>
      </c>
      <c r="J65" s="81">
        <f t="shared" si="14"/>
        <v>15840</v>
      </c>
      <c r="K65" s="80">
        <v>3</v>
      </c>
      <c r="L65" s="81">
        <v>2420</v>
      </c>
      <c r="M65" s="80">
        <v>2</v>
      </c>
      <c r="N65" s="81">
        <f t="shared" si="15"/>
        <v>14520</v>
      </c>
      <c r="O65" s="80">
        <v>3</v>
      </c>
      <c r="P65" s="81">
        <v>2530</v>
      </c>
      <c r="Q65" s="80">
        <v>2</v>
      </c>
      <c r="R65" s="81">
        <f t="shared" si="16"/>
        <v>15180</v>
      </c>
      <c r="S65" s="80">
        <v>4</v>
      </c>
      <c r="T65" s="81">
        <v>2090</v>
      </c>
      <c r="U65" s="80">
        <v>2</v>
      </c>
      <c r="V65" s="81">
        <f t="shared" si="17"/>
        <v>16720</v>
      </c>
      <c r="W65" s="82">
        <f t="shared" si="18"/>
        <v>72820</v>
      </c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</row>
    <row r="66" spans="1:43" ht="15.75" customHeight="1" x14ac:dyDescent="0.2">
      <c r="A66" s="75"/>
      <c r="B66" s="83"/>
      <c r="C66" s="83"/>
      <c r="D66" s="83"/>
      <c r="E66" s="83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84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</row>
    <row r="67" spans="1:43" ht="15.75" customHeight="1" x14ac:dyDescent="0.2">
      <c r="A67" s="77"/>
      <c r="B67" s="200" t="s">
        <v>146</v>
      </c>
      <c r="C67" s="202" t="s">
        <v>165</v>
      </c>
      <c r="D67" s="203"/>
      <c r="E67" s="204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</row>
    <row r="68" spans="1:43" ht="15.75" customHeight="1" x14ac:dyDescent="0.2">
      <c r="A68" s="77"/>
      <c r="B68" s="201"/>
      <c r="C68" s="85" t="s">
        <v>148</v>
      </c>
      <c r="D68" s="85" t="s">
        <v>149</v>
      </c>
      <c r="E68" s="85" t="s">
        <v>150</v>
      </c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</row>
    <row r="69" spans="1:43" ht="15.75" customHeight="1" x14ac:dyDescent="0.2">
      <c r="A69" s="77"/>
      <c r="B69" s="79" t="s">
        <v>151</v>
      </c>
      <c r="C69" s="86">
        <v>2640</v>
      </c>
      <c r="D69" s="86">
        <v>2200</v>
      </c>
      <c r="E69" s="86">
        <v>1870</v>
      </c>
      <c r="F69" s="87"/>
      <c r="G69" s="87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</row>
    <row r="70" spans="1:43" ht="15.75" customHeight="1" x14ac:dyDescent="0.2">
      <c r="A70" s="77"/>
      <c r="B70" s="79" t="s">
        <v>152</v>
      </c>
      <c r="C70" s="86">
        <v>3080</v>
      </c>
      <c r="D70" s="86">
        <v>2640</v>
      </c>
      <c r="E70" s="86">
        <v>2200</v>
      </c>
      <c r="F70" s="87"/>
      <c r="G70" s="87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</row>
    <row r="71" spans="1:43" ht="15.75" customHeight="1" x14ac:dyDescent="0.2">
      <c r="A71" s="77"/>
      <c r="B71" s="79" t="s">
        <v>153</v>
      </c>
      <c r="C71" s="86">
        <v>2860</v>
      </c>
      <c r="D71" s="86">
        <v>2420</v>
      </c>
      <c r="E71" s="86">
        <v>2035</v>
      </c>
      <c r="F71" s="206"/>
      <c r="G71" s="87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</row>
    <row r="72" spans="1:43" ht="15.75" customHeight="1" x14ac:dyDescent="0.2">
      <c r="A72" s="77"/>
      <c r="B72" s="79" t="s">
        <v>154</v>
      </c>
      <c r="C72" s="86">
        <v>2970</v>
      </c>
      <c r="D72" s="86">
        <v>2530</v>
      </c>
      <c r="E72" s="86">
        <v>2090</v>
      </c>
      <c r="F72" s="194"/>
      <c r="G72" s="87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</row>
    <row r="73" spans="1:43" ht="15.75" customHeight="1" x14ac:dyDescent="0.2">
      <c r="A73" s="75"/>
      <c r="B73" s="79" t="s">
        <v>155</v>
      </c>
      <c r="C73" s="86">
        <v>2420</v>
      </c>
      <c r="D73" s="86">
        <v>2090</v>
      </c>
      <c r="E73" s="86">
        <v>1760</v>
      </c>
      <c r="F73" s="194"/>
      <c r="G73" s="87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</row>
    <row r="74" spans="1:43" ht="15.75" customHeight="1" x14ac:dyDescent="0.2">
      <c r="A74" s="75"/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</row>
    <row r="75" spans="1:43" ht="15.75" customHeight="1" x14ac:dyDescent="0.2">
      <c r="A75" s="75"/>
      <c r="B75" s="207" t="s">
        <v>166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4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</row>
    <row r="76" spans="1:43" ht="15.75" customHeight="1" x14ac:dyDescent="0.25">
      <c r="A76" s="75"/>
      <c r="B76" s="208" t="s">
        <v>121</v>
      </c>
      <c r="C76" s="209" t="s">
        <v>157</v>
      </c>
      <c r="D76" s="203"/>
      <c r="E76" s="203"/>
      <c r="F76" s="204"/>
      <c r="G76" s="209" t="s">
        <v>167</v>
      </c>
      <c r="H76" s="203"/>
      <c r="I76" s="203"/>
      <c r="J76" s="204"/>
      <c r="K76" s="209" t="s">
        <v>159</v>
      </c>
      <c r="L76" s="203"/>
      <c r="M76" s="203"/>
      <c r="N76" s="204"/>
      <c r="O76" s="217" t="s">
        <v>160</v>
      </c>
      <c r="P76" s="213"/>
      <c r="Q76" s="213"/>
      <c r="R76" s="214"/>
      <c r="S76" s="212" t="s">
        <v>161</v>
      </c>
      <c r="T76" s="213"/>
      <c r="U76" s="213"/>
      <c r="V76" s="214"/>
      <c r="W76" s="208" t="s">
        <v>127</v>
      </c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</row>
    <row r="77" spans="1:43" ht="15.75" customHeight="1" x14ac:dyDescent="0.2">
      <c r="A77" s="75"/>
      <c r="B77" s="201"/>
      <c r="C77" s="79" t="s">
        <v>128</v>
      </c>
      <c r="D77" s="79" t="s">
        <v>129</v>
      </c>
      <c r="E77" s="79" t="s">
        <v>130</v>
      </c>
      <c r="F77" s="79" t="s">
        <v>131</v>
      </c>
      <c r="G77" s="79" t="s">
        <v>128</v>
      </c>
      <c r="H77" s="79" t="s">
        <v>132</v>
      </c>
      <c r="I77" s="79" t="s">
        <v>130</v>
      </c>
      <c r="J77" s="79" t="s">
        <v>131</v>
      </c>
      <c r="K77" s="79" t="s">
        <v>128</v>
      </c>
      <c r="L77" s="79" t="s">
        <v>132</v>
      </c>
      <c r="M77" s="79" t="s">
        <v>130</v>
      </c>
      <c r="N77" s="93" t="s">
        <v>131</v>
      </c>
      <c r="O77" s="88" t="s">
        <v>128</v>
      </c>
      <c r="P77" s="88" t="s">
        <v>20</v>
      </c>
      <c r="Q77" s="88" t="s">
        <v>130</v>
      </c>
      <c r="R77" s="88" t="s">
        <v>131</v>
      </c>
      <c r="S77" s="88" t="s">
        <v>128</v>
      </c>
      <c r="T77" s="88" t="s">
        <v>20</v>
      </c>
      <c r="U77" s="88" t="s">
        <v>130</v>
      </c>
      <c r="V77" s="88" t="s">
        <v>131</v>
      </c>
      <c r="W77" s="201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</row>
    <row r="78" spans="1:43" ht="15.75" customHeight="1" x14ac:dyDescent="0.2">
      <c r="A78" s="75"/>
      <c r="B78" s="62" t="s">
        <v>134</v>
      </c>
      <c r="C78" s="80">
        <v>4</v>
      </c>
      <c r="D78" s="81">
        <v>2904</v>
      </c>
      <c r="E78" s="80">
        <v>2</v>
      </c>
      <c r="F78" s="81">
        <f t="shared" ref="F78:F89" si="19">D78*E78*C78</f>
        <v>23232</v>
      </c>
      <c r="G78" s="80">
        <v>3</v>
      </c>
      <c r="H78" s="81">
        <v>2772</v>
      </c>
      <c r="I78" s="80">
        <v>2</v>
      </c>
      <c r="J78" s="81">
        <f t="shared" ref="J78:J89" si="20">H78*G78*I78</f>
        <v>16632</v>
      </c>
      <c r="K78" s="80">
        <v>3</v>
      </c>
      <c r="L78" s="81">
        <v>3003</v>
      </c>
      <c r="M78" s="80">
        <v>2</v>
      </c>
      <c r="N78" s="81">
        <f t="shared" ref="N78:N89" si="21">M78*L78*K78</f>
        <v>18018</v>
      </c>
      <c r="O78" s="80">
        <v>5</v>
      </c>
      <c r="P78" s="81">
        <v>3119</v>
      </c>
      <c r="Q78" s="80">
        <v>2</v>
      </c>
      <c r="R78" s="81">
        <f t="shared" ref="R78:R89" si="22">O78*P78*Q78</f>
        <v>31190</v>
      </c>
      <c r="S78" s="80">
        <v>5</v>
      </c>
      <c r="T78" s="81">
        <v>2541</v>
      </c>
      <c r="U78" s="80">
        <v>2</v>
      </c>
      <c r="V78" s="81">
        <f t="shared" ref="V78:V89" si="23">U78*T78*S78</f>
        <v>25410</v>
      </c>
      <c r="W78" s="82">
        <f t="shared" ref="W78:W89" si="24">F78+J78+N78+R78+V78</f>
        <v>114482</v>
      </c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</row>
    <row r="79" spans="1:43" ht="15.75" customHeight="1" x14ac:dyDescent="0.2">
      <c r="A79" s="75"/>
      <c r="B79" s="62" t="s">
        <v>135</v>
      </c>
      <c r="C79" s="80">
        <v>4</v>
      </c>
      <c r="D79" s="81">
        <v>2904</v>
      </c>
      <c r="E79" s="80">
        <v>1</v>
      </c>
      <c r="F79" s="81">
        <f t="shared" si="19"/>
        <v>11616</v>
      </c>
      <c r="G79" s="80">
        <v>2</v>
      </c>
      <c r="H79" s="81">
        <v>2772</v>
      </c>
      <c r="I79" s="80">
        <v>2</v>
      </c>
      <c r="J79" s="81">
        <f t="shared" si="20"/>
        <v>11088</v>
      </c>
      <c r="K79" s="80">
        <v>2</v>
      </c>
      <c r="L79" s="81">
        <v>3003</v>
      </c>
      <c r="M79" s="80">
        <v>2</v>
      </c>
      <c r="N79" s="81">
        <f t="shared" si="21"/>
        <v>12012</v>
      </c>
      <c r="O79" s="80">
        <v>5</v>
      </c>
      <c r="P79" s="81">
        <v>3119</v>
      </c>
      <c r="Q79" s="80">
        <v>1</v>
      </c>
      <c r="R79" s="81">
        <f t="shared" si="22"/>
        <v>15595</v>
      </c>
      <c r="S79" s="80">
        <v>2</v>
      </c>
      <c r="T79" s="81">
        <v>2541</v>
      </c>
      <c r="U79" s="80">
        <v>3</v>
      </c>
      <c r="V79" s="81">
        <f t="shared" si="23"/>
        <v>15246</v>
      </c>
      <c r="W79" s="82">
        <f t="shared" si="24"/>
        <v>65557</v>
      </c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</row>
    <row r="80" spans="1:43" ht="15.75" customHeight="1" x14ac:dyDescent="0.2">
      <c r="A80" s="75"/>
      <c r="B80" s="62" t="s">
        <v>136</v>
      </c>
      <c r="C80" s="80">
        <v>2</v>
      </c>
      <c r="D80" s="81">
        <v>2420</v>
      </c>
      <c r="E80" s="80">
        <v>1</v>
      </c>
      <c r="F80" s="81">
        <f t="shared" si="19"/>
        <v>4840</v>
      </c>
      <c r="G80" s="80">
        <v>1</v>
      </c>
      <c r="H80" s="81">
        <v>2310</v>
      </c>
      <c r="I80" s="80">
        <v>1</v>
      </c>
      <c r="J80" s="81">
        <f t="shared" si="20"/>
        <v>2310</v>
      </c>
      <c r="K80" s="80">
        <v>2</v>
      </c>
      <c r="L80" s="81">
        <v>2541</v>
      </c>
      <c r="M80" s="80">
        <v>1</v>
      </c>
      <c r="N80" s="81">
        <f t="shared" si="21"/>
        <v>5082</v>
      </c>
      <c r="O80" s="80">
        <v>2</v>
      </c>
      <c r="P80" s="81">
        <v>2657</v>
      </c>
      <c r="Q80" s="80">
        <v>1</v>
      </c>
      <c r="R80" s="81">
        <f t="shared" si="22"/>
        <v>5314</v>
      </c>
      <c r="S80" s="80">
        <v>3</v>
      </c>
      <c r="T80" s="81">
        <v>2195</v>
      </c>
      <c r="U80" s="80">
        <v>1</v>
      </c>
      <c r="V80" s="81">
        <f t="shared" si="23"/>
        <v>6585</v>
      </c>
      <c r="W80" s="82">
        <f t="shared" si="24"/>
        <v>24131</v>
      </c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</row>
    <row r="81" spans="1:43" ht="15.75" customHeight="1" x14ac:dyDescent="0.2">
      <c r="A81" s="75"/>
      <c r="B81" s="62" t="s">
        <v>137</v>
      </c>
      <c r="C81" s="80">
        <v>1</v>
      </c>
      <c r="D81" s="81">
        <v>2420</v>
      </c>
      <c r="E81" s="80">
        <v>1</v>
      </c>
      <c r="F81" s="81">
        <f t="shared" si="19"/>
        <v>2420</v>
      </c>
      <c r="G81" s="80">
        <v>1</v>
      </c>
      <c r="H81" s="81">
        <v>2310</v>
      </c>
      <c r="I81" s="80">
        <v>1</v>
      </c>
      <c r="J81" s="81">
        <f t="shared" si="20"/>
        <v>2310</v>
      </c>
      <c r="K81" s="80">
        <v>2</v>
      </c>
      <c r="L81" s="81">
        <v>2541</v>
      </c>
      <c r="M81" s="80">
        <v>1</v>
      </c>
      <c r="N81" s="81">
        <f t="shared" si="21"/>
        <v>5082</v>
      </c>
      <c r="O81" s="80">
        <v>1</v>
      </c>
      <c r="P81" s="81">
        <v>2195</v>
      </c>
      <c r="Q81" s="80">
        <v>1</v>
      </c>
      <c r="R81" s="81">
        <f t="shared" si="22"/>
        <v>2195</v>
      </c>
      <c r="S81" s="80">
        <v>0</v>
      </c>
      <c r="T81" s="81">
        <v>2195</v>
      </c>
      <c r="U81" s="80">
        <v>1</v>
      </c>
      <c r="V81" s="81">
        <f t="shared" si="23"/>
        <v>0</v>
      </c>
      <c r="W81" s="82">
        <f t="shared" si="24"/>
        <v>12007</v>
      </c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</row>
    <row r="82" spans="1:43" ht="15.75" customHeight="1" x14ac:dyDescent="0.2">
      <c r="A82" s="75"/>
      <c r="B82" s="62" t="s">
        <v>138</v>
      </c>
      <c r="C82" s="80">
        <v>1</v>
      </c>
      <c r="D82" s="81">
        <v>2057</v>
      </c>
      <c r="E82" s="80">
        <v>1</v>
      </c>
      <c r="F82" s="81">
        <f t="shared" si="19"/>
        <v>2057</v>
      </c>
      <c r="G82" s="80">
        <v>1</v>
      </c>
      <c r="H82" s="81">
        <v>2310</v>
      </c>
      <c r="I82" s="80">
        <v>1</v>
      </c>
      <c r="J82" s="81">
        <f t="shared" si="20"/>
        <v>2310</v>
      </c>
      <c r="K82" s="80">
        <v>1</v>
      </c>
      <c r="L82" s="81">
        <v>2137</v>
      </c>
      <c r="M82" s="80">
        <v>1</v>
      </c>
      <c r="N82" s="81">
        <f t="shared" si="21"/>
        <v>2137</v>
      </c>
      <c r="O82" s="80">
        <v>1</v>
      </c>
      <c r="P82" s="81">
        <v>2195</v>
      </c>
      <c r="Q82" s="80">
        <v>1</v>
      </c>
      <c r="R82" s="81">
        <f t="shared" si="22"/>
        <v>2195</v>
      </c>
      <c r="S82" s="80">
        <v>0</v>
      </c>
      <c r="T82" s="81">
        <v>1848</v>
      </c>
      <c r="U82" s="80">
        <v>1</v>
      </c>
      <c r="V82" s="81">
        <f t="shared" si="23"/>
        <v>0</v>
      </c>
      <c r="W82" s="82">
        <f t="shared" si="24"/>
        <v>8699</v>
      </c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</row>
    <row r="83" spans="1:43" ht="15.75" customHeight="1" x14ac:dyDescent="0.2">
      <c r="A83" s="75"/>
      <c r="B83" s="62" t="s">
        <v>139</v>
      </c>
      <c r="C83" s="80">
        <v>2</v>
      </c>
      <c r="D83" s="81">
        <v>2057</v>
      </c>
      <c r="E83" s="80">
        <v>1</v>
      </c>
      <c r="F83" s="81">
        <f t="shared" si="19"/>
        <v>4114</v>
      </c>
      <c r="G83" s="80">
        <v>1</v>
      </c>
      <c r="H83" s="81">
        <v>2772</v>
      </c>
      <c r="I83" s="80">
        <v>1</v>
      </c>
      <c r="J83" s="81">
        <f t="shared" si="20"/>
        <v>2772</v>
      </c>
      <c r="K83" s="80">
        <v>1</v>
      </c>
      <c r="L83" s="81">
        <v>2137</v>
      </c>
      <c r="M83" s="80">
        <v>1</v>
      </c>
      <c r="N83" s="81">
        <f t="shared" si="21"/>
        <v>2137</v>
      </c>
      <c r="O83" s="80">
        <v>1</v>
      </c>
      <c r="P83" s="81">
        <v>2195</v>
      </c>
      <c r="Q83" s="80">
        <v>1</v>
      </c>
      <c r="R83" s="81">
        <f t="shared" si="22"/>
        <v>2195</v>
      </c>
      <c r="S83" s="80">
        <v>2</v>
      </c>
      <c r="T83" s="81">
        <v>1848</v>
      </c>
      <c r="U83" s="80">
        <v>1</v>
      </c>
      <c r="V83" s="81">
        <f t="shared" si="23"/>
        <v>3696</v>
      </c>
      <c r="W83" s="82">
        <f t="shared" si="24"/>
        <v>14914</v>
      </c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</row>
    <row r="84" spans="1:43" ht="15.75" customHeight="1" x14ac:dyDescent="0.2">
      <c r="A84" s="75"/>
      <c r="B84" s="62" t="s">
        <v>140</v>
      </c>
      <c r="C84" s="80">
        <v>5</v>
      </c>
      <c r="D84" s="81">
        <v>2904</v>
      </c>
      <c r="E84" s="80">
        <v>1</v>
      </c>
      <c r="F84" s="81">
        <f t="shared" si="19"/>
        <v>14520</v>
      </c>
      <c r="G84" s="80">
        <v>4</v>
      </c>
      <c r="H84" s="81">
        <v>3234</v>
      </c>
      <c r="I84" s="80">
        <v>1</v>
      </c>
      <c r="J84" s="81">
        <f t="shared" si="20"/>
        <v>12936</v>
      </c>
      <c r="K84" s="80">
        <v>6</v>
      </c>
      <c r="L84" s="81">
        <v>3003</v>
      </c>
      <c r="M84" s="80">
        <v>1</v>
      </c>
      <c r="N84" s="81">
        <f t="shared" si="21"/>
        <v>18018</v>
      </c>
      <c r="O84" s="80">
        <v>4</v>
      </c>
      <c r="P84" s="81">
        <v>2657</v>
      </c>
      <c r="Q84" s="80">
        <v>2</v>
      </c>
      <c r="R84" s="81">
        <f t="shared" si="22"/>
        <v>21256</v>
      </c>
      <c r="S84" s="80">
        <v>5</v>
      </c>
      <c r="T84" s="81">
        <v>2541</v>
      </c>
      <c r="U84" s="80">
        <v>2</v>
      </c>
      <c r="V84" s="81">
        <f t="shared" si="23"/>
        <v>25410</v>
      </c>
      <c r="W84" s="82">
        <f t="shared" si="24"/>
        <v>92140</v>
      </c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</row>
    <row r="85" spans="1:43" ht="15.75" customHeight="1" x14ac:dyDescent="0.2">
      <c r="A85" s="75"/>
      <c r="B85" s="62" t="s">
        <v>141</v>
      </c>
      <c r="C85" s="80">
        <v>2</v>
      </c>
      <c r="D85" s="81">
        <v>2420</v>
      </c>
      <c r="E85" s="80">
        <v>1</v>
      </c>
      <c r="F85" s="81">
        <f t="shared" si="19"/>
        <v>4840</v>
      </c>
      <c r="G85" s="80">
        <v>3</v>
      </c>
      <c r="H85" s="81">
        <v>3234</v>
      </c>
      <c r="I85" s="80">
        <v>2</v>
      </c>
      <c r="J85" s="81">
        <f t="shared" si="20"/>
        <v>19404</v>
      </c>
      <c r="K85" s="80">
        <v>2</v>
      </c>
      <c r="L85" s="81">
        <v>2541</v>
      </c>
      <c r="M85" s="80">
        <v>1</v>
      </c>
      <c r="N85" s="81">
        <f t="shared" si="21"/>
        <v>5082</v>
      </c>
      <c r="O85" s="80">
        <v>2</v>
      </c>
      <c r="P85" s="81">
        <v>2657</v>
      </c>
      <c r="Q85" s="80">
        <v>2</v>
      </c>
      <c r="R85" s="81">
        <f t="shared" si="22"/>
        <v>10628</v>
      </c>
      <c r="S85" s="80">
        <v>2</v>
      </c>
      <c r="T85" s="81">
        <v>2195</v>
      </c>
      <c r="U85" s="80">
        <v>1</v>
      </c>
      <c r="V85" s="81">
        <f t="shared" si="23"/>
        <v>4390</v>
      </c>
      <c r="W85" s="82">
        <f t="shared" si="24"/>
        <v>44344</v>
      </c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</row>
    <row r="86" spans="1:43" ht="15.75" customHeight="1" x14ac:dyDescent="0.2">
      <c r="A86" s="75"/>
      <c r="B86" s="62" t="s">
        <v>142</v>
      </c>
      <c r="C86" s="80">
        <v>1</v>
      </c>
      <c r="D86" s="81">
        <v>2420</v>
      </c>
      <c r="E86" s="80">
        <v>1</v>
      </c>
      <c r="F86" s="81">
        <f t="shared" si="19"/>
        <v>2420</v>
      </c>
      <c r="G86" s="80">
        <v>2</v>
      </c>
      <c r="H86" s="81">
        <v>2772</v>
      </c>
      <c r="I86" s="80">
        <v>1</v>
      </c>
      <c r="J86" s="81">
        <f t="shared" si="20"/>
        <v>5544</v>
      </c>
      <c r="K86" s="80">
        <v>1</v>
      </c>
      <c r="L86" s="81">
        <v>2541</v>
      </c>
      <c r="M86" s="80">
        <v>1</v>
      </c>
      <c r="N86" s="81">
        <f t="shared" si="21"/>
        <v>2541</v>
      </c>
      <c r="O86" s="80">
        <v>2</v>
      </c>
      <c r="P86" s="81">
        <v>2657</v>
      </c>
      <c r="Q86" s="80">
        <v>1</v>
      </c>
      <c r="R86" s="81">
        <f t="shared" si="22"/>
        <v>5314</v>
      </c>
      <c r="S86" s="80">
        <v>0</v>
      </c>
      <c r="T86" s="81">
        <v>2195</v>
      </c>
      <c r="U86" s="80">
        <v>0</v>
      </c>
      <c r="V86" s="81">
        <f t="shared" si="23"/>
        <v>0</v>
      </c>
      <c r="W86" s="82">
        <f t="shared" si="24"/>
        <v>15819</v>
      </c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</row>
    <row r="87" spans="1:43" ht="15.75" customHeight="1" x14ac:dyDescent="0.2">
      <c r="A87" s="75"/>
      <c r="B87" s="62" t="s">
        <v>143</v>
      </c>
      <c r="C87" s="80">
        <v>2</v>
      </c>
      <c r="D87" s="81">
        <v>2420</v>
      </c>
      <c r="E87" s="80">
        <v>1</v>
      </c>
      <c r="F87" s="81">
        <f t="shared" si="19"/>
        <v>4840</v>
      </c>
      <c r="G87" s="80">
        <v>1</v>
      </c>
      <c r="H87" s="81">
        <v>2772</v>
      </c>
      <c r="I87" s="80">
        <v>1</v>
      </c>
      <c r="J87" s="81">
        <f t="shared" si="20"/>
        <v>2772</v>
      </c>
      <c r="K87" s="80">
        <v>1</v>
      </c>
      <c r="L87" s="81">
        <v>2541</v>
      </c>
      <c r="M87" s="80">
        <v>1</v>
      </c>
      <c r="N87" s="81">
        <f t="shared" si="21"/>
        <v>2541</v>
      </c>
      <c r="O87" s="80">
        <v>1</v>
      </c>
      <c r="P87" s="81">
        <v>2195</v>
      </c>
      <c r="Q87" s="80">
        <v>1</v>
      </c>
      <c r="R87" s="81">
        <f t="shared" si="22"/>
        <v>2195</v>
      </c>
      <c r="S87" s="80">
        <v>2</v>
      </c>
      <c r="T87" s="81">
        <v>1848</v>
      </c>
      <c r="U87" s="80">
        <v>1</v>
      </c>
      <c r="V87" s="81">
        <f t="shared" si="23"/>
        <v>3696</v>
      </c>
      <c r="W87" s="82">
        <f t="shared" si="24"/>
        <v>16044</v>
      </c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</row>
    <row r="88" spans="1:43" ht="15.75" customHeight="1" x14ac:dyDescent="0.2">
      <c r="A88" s="75"/>
      <c r="B88" s="62" t="s">
        <v>144</v>
      </c>
      <c r="C88" s="80">
        <v>2</v>
      </c>
      <c r="D88" s="81">
        <v>2057</v>
      </c>
      <c r="E88" s="80">
        <v>1</v>
      </c>
      <c r="F88" s="81">
        <f t="shared" si="19"/>
        <v>4114</v>
      </c>
      <c r="G88" s="80">
        <v>1</v>
      </c>
      <c r="H88" s="81">
        <v>2310</v>
      </c>
      <c r="I88" s="80">
        <v>1</v>
      </c>
      <c r="J88" s="81">
        <f t="shared" si="20"/>
        <v>2310</v>
      </c>
      <c r="K88" s="80">
        <v>2</v>
      </c>
      <c r="L88" s="81">
        <v>2541</v>
      </c>
      <c r="M88" s="80">
        <v>1</v>
      </c>
      <c r="N88" s="81">
        <f t="shared" si="21"/>
        <v>5082</v>
      </c>
      <c r="O88" s="80">
        <v>2</v>
      </c>
      <c r="P88" s="81">
        <v>2195</v>
      </c>
      <c r="Q88" s="80">
        <v>1</v>
      </c>
      <c r="R88" s="81">
        <f t="shared" si="22"/>
        <v>4390</v>
      </c>
      <c r="S88" s="80">
        <v>2</v>
      </c>
      <c r="T88" s="81">
        <v>1848</v>
      </c>
      <c r="U88" s="80">
        <v>1</v>
      </c>
      <c r="V88" s="81">
        <f t="shared" si="23"/>
        <v>3696</v>
      </c>
      <c r="W88" s="82">
        <f t="shared" si="24"/>
        <v>19592</v>
      </c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</row>
    <row r="89" spans="1:43" ht="15.75" customHeight="1" x14ac:dyDescent="0.2">
      <c r="A89" s="75"/>
      <c r="B89" s="62" t="s">
        <v>145</v>
      </c>
      <c r="C89" s="80">
        <v>4</v>
      </c>
      <c r="D89" s="81">
        <v>2904</v>
      </c>
      <c r="E89" s="80">
        <v>2</v>
      </c>
      <c r="F89" s="81">
        <f t="shared" si="19"/>
        <v>23232</v>
      </c>
      <c r="G89" s="80">
        <v>4</v>
      </c>
      <c r="H89" s="81">
        <v>2772</v>
      </c>
      <c r="I89" s="80">
        <v>2</v>
      </c>
      <c r="J89" s="81">
        <f t="shared" si="20"/>
        <v>22176</v>
      </c>
      <c r="K89" s="80">
        <v>4</v>
      </c>
      <c r="L89" s="81">
        <v>2541</v>
      </c>
      <c r="M89" s="80">
        <v>2</v>
      </c>
      <c r="N89" s="81">
        <f t="shared" si="21"/>
        <v>20328</v>
      </c>
      <c r="O89" s="80">
        <v>4</v>
      </c>
      <c r="P89" s="81">
        <v>2657</v>
      </c>
      <c r="Q89" s="80">
        <v>2</v>
      </c>
      <c r="R89" s="81">
        <f t="shared" si="22"/>
        <v>21256</v>
      </c>
      <c r="S89" s="80">
        <v>4</v>
      </c>
      <c r="T89" s="81">
        <v>2195</v>
      </c>
      <c r="U89" s="80">
        <v>2</v>
      </c>
      <c r="V89" s="81">
        <f t="shared" si="23"/>
        <v>17560</v>
      </c>
      <c r="W89" s="82">
        <f t="shared" si="24"/>
        <v>104552</v>
      </c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</row>
    <row r="90" spans="1:43" ht="15.75" customHeight="1" x14ac:dyDescent="0.2">
      <c r="A90" s="75"/>
      <c r="B90" s="83"/>
      <c r="C90" s="83"/>
      <c r="D90" s="83"/>
      <c r="E90" s="83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84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</row>
    <row r="91" spans="1:43" ht="15.75" customHeight="1" x14ac:dyDescent="0.2">
      <c r="A91" s="75"/>
      <c r="B91" s="200" t="s">
        <v>146</v>
      </c>
      <c r="C91" s="202" t="s">
        <v>168</v>
      </c>
      <c r="D91" s="203"/>
      <c r="E91" s="204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</row>
    <row r="92" spans="1:43" ht="15.75" customHeight="1" x14ac:dyDescent="0.2">
      <c r="A92" s="75"/>
      <c r="B92" s="201"/>
      <c r="C92" s="85" t="s">
        <v>148</v>
      </c>
      <c r="D92" s="85" t="s">
        <v>149</v>
      </c>
      <c r="E92" s="85" t="s">
        <v>150</v>
      </c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</row>
    <row r="93" spans="1:43" ht="15.75" customHeight="1" x14ac:dyDescent="0.2">
      <c r="A93" s="75"/>
      <c r="B93" s="79" t="s">
        <v>151</v>
      </c>
      <c r="C93" s="86">
        <v>2904</v>
      </c>
      <c r="D93" s="86">
        <v>2420</v>
      </c>
      <c r="E93" s="86">
        <v>2057</v>
      </c>
      <c r="F93" s="206"/>
      <c r="G93" s="87"/>
      <c r="H93" s="75"/>
      <c r="I93" s="75"/>
      <c r="J93" s="75"/>
      <c r="K93" s="75"/>
      <c r="L93" s="75"/>
      <c r="M93" s="75"/>
      <c r="N93" s="75"/>
      <c r="O93" s="75"/>
      <c r="P93" s="86"/>
      <c r="Q93" s="86"/>
      <c r="R93" s="86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</row>
    <row r="94" spans="1:43" ht="15.75" customHeight="1" x14ac:dyDescent="0.2">
      <c r="A94" s="75"/>
      <c r="B94" s="79" t="s">
        <v>152</v>
      </c>
      <c r="C94" s="86">
        <v>3234</v>
      </c>
      <c r="D94" s="86">
        <v>2772</v>
      </c>
      <c r="E94" s="86">
        <v>2310</v>
      </c>
      <c r="F94" s="194"/>
      <c r="G94" s="87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</row>
    <row r="95" spans="1:43" ht="15.75" customHeight="1" x14ac:dyDescent="0.2">
      <c r="A95" s="75"/>
      <c r="B95" s="79" t="s">
        <v>153</v>
      </c>
      <c r="C95" s="86">
        <v>3003</v>
      </c>
      <c r="D95" s="86">
        <v>2541</v>
      </c>
      <c r="E95" s="86">
        <v>2137</v>
      </c>
      <c r="F95" s="194"/>
      <c r="G95" s="87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</row>
    <row r="96" spans="1:43" ht="15.75" customHeight="1" x14ac:dyDescent="0.2">
      <c r="A96" s="75"/>
      <c r="B96" s="79" t="s">
        <v>154</v>
      </c>
      <c r="C96" s="86">
        <v>3119</v>
      </c>
      <c r="D96" s="86">
        <v>2657</v>
      </c>
      <c r="E96" s="86">
        <v>2195</v>
      </c>
      <c r="F96" s="194"/>
      <c r="G96" s="87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</row>
    <row r="97" spans="1:43" ht="15.75" customHeight="1" x14ac:dyDescent="0.2">
      <c r="A97" s="75"/>
      <c r="B97" s="79" t="s">
        <v>155</v>
      </c>
      <c r="C97" s="86">
        <v>2541</v>
      </c>
      <c r="D97" s="86">
        <v>2195</v>
      </c>
      <c r="E97" s="86">
        <v>1848</v>
      </c>
      <c r="F97" s="194"/>
      <c r="G97" s="87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</row>
    <row r="98" spans="1:43" ht="15.75" customHeight="1" x14ac:dyDescent="0.2">
      <c r="A98" s="75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</row>
    <row r="99" spans="1:43" ht="15.75" customHeight="1" x14ac:dyDescent="0.2">
      <c r="A99" s="75"/>
      <c r="B99" s="207" t="s">
        <v>169</v>
      </c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4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</row>
    <row r="100" spans="1:43" ht="15.75" customHeight="1" x14ac:dyDescent="0.25">
      <c r="A100" s="75"/>
      <c r="B100" s="208" t="s">
        <v>121</v>
      </c>
      <c r="C100" s="209" t="s">
        <v>170</v>
      </c>
      <c r="D100" s="203"/>
      <c r="E100" s="203"/>
      <c r="F100" s="204"/>
      <c r="G100" s="209" t="s">
        <v>167</v>
      </c>
      <c r="H100" s="203"/>
      <c r="I100" s="203"/>
      <c r="J100" s="204"/>
      <c r="K100" s="209" t="s">
        <v>159</v>
      </c>
      <c r="L100" s="203"/>
      <c r="M100" s="203"/>
      <c r="N100" s="204"/>
      <c r="O100" s="217" t="s">
        <v>160</v>
      </c>
      <c r="P100" s="213"/>
      <c r="Q100" s="213"/>
      <c r="R100" s="214"/>
      <c r="S100" s="212" t="s">
        <v>161</v>
      </c>
      <c r="T100" s="213"/>
      <c r="U100" s="213"/>
      <c r="V100" s="214"/>
      <c r="W100" s="208" t="s">
        <v>127</v>
      </c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</row>
    <row r="101" spans="1:43" ht="15.75" customHeight="1" x14ac:dyDescent="0.2">
      <c r="A101" s="75"/>
      <c r="B101" s="201"/>
      <c r="C101" s="79" t="s">
        <v>128</v>
      </c>
      <c r="D101" s="79" t="s">
        <v>129</v>
      </c>
      <c r="E101" s="79" t="s">
        <v>130</v>
      </c>
      <c r="F101" s="79" t="s">
        <v>131</v>
      </c>
      <c r="G101" s="79" t="s">
        <v>128</v>
      </c>
      <c r="H101" s="79" t="s">
        <v>132</v>
      </c>
      <c r="I101" s="79" t="s">
        <v>130</v>
      </c>
      <c r="J101" s="79" t="s">
        <v>131</v>
      </c>
      <c r="K101" s="79" t="s">
        <v>128</v>
      </c>
      <c r="L101" s="79" t="s">
        <v>132</v>
      </c>
      <c r="M101" s="79" t="s">
        <v>130</v>
      </c>
      <c r="N101" s="93" t="s">
        <v>131</v>
      </c>
      <c r="O101" s="88" t="s">
        <v>128</v>
      </c>
      <c r="P101" s="88" t="s">
        <v>20</v>
      </c>
      <c r="Q101" s="88" t="s">
        <v>130</v>
      </c>
      <c r="R101" s="88" t="s">
        <v>131</v>
      </c>
      <c r="S101" s="88" t="s">
        <v>128</v>
      </c>
      <c r="T101" s="88" t="s">
        <v>20</v>
      </c>
      <c r="U101" s="88" t="s">
        <v>130</v>
      </c>
      <c r="V101" s="88" t="s">
        <v>171</v>
      </c>
      <c r="W101" s="201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</row>
    <row r="102" spans="1:43" ht="15.75" customHeight="1" x14ac:dyDescent="0.2">
      <c r="A102" s="75"/>
      <c r="B102" s="62" t="s">
        <v>134</v>
      </c>
      <c r="C102" s="80">
        <v>5</v>
      </c>
      <c r="D102" s="81">
        <v>3194</v>
      </c>
      <c r="E102" s="80">
        <v>2</v>
      </c>
      <c r="F102" s="81">
        <f t="shared" ref="F102:F113" si="25">D102*E102*C102</f>
        <v>31940</v>
      </c>
      <c r="G102" s="80">
        <v>7</v>
      </c>
      <c r="H102" s="81">
        <v>2911</v>
      </c>
      <c r="I102" s="80">
        <v>2</v>
      </c>
      <c r="J102" s="81">
        <f t="shared" ref="J102:J113" si="26">H102*G102*I102</f>
        <v>40754</v>
      </c>
      <c r="K102" s="80">
        <v>4</v>
      </c>
      <c r="L102" s="81">
        <v>3153</v>
      </c>
      <c r="M102" s="80">
        <v>4</v>
      </c>
      <c r="N102" s="81">
        <f t="shared" ref="N102:N113" si="27">M102*L102*K102</f>
        <v>50448</v>
      </c>
      <c r="O102" s="80">
        <v>7</v>
      </c>
      <c r="P102" s="81">
        <v>3275</v>
      </c>
      <c r="Q102" s="80">
        <v>2</v>
      </c>
      <c r="R102" s="81">
        <f t="shared" ref="R102:R113" si="28">O102*P102*Q102</f>
        <v>45850</v>
      </c>
      <c r="S102" s="80">
        <v>6</v>
      </c>
      <c r="T102" s="81">
        <v>2668</v>
      </c>
      <c r="U102" s="80">
        <v>2</v>
      </c>
      <c r="V102" s="81">
        <f t="shared" ref="V102:V113" si="29">U102*T102*S102</f>
        <v>32016</v>
      </c>
      <c r="W102" s="82">
        <f t="shared" ref="W102:W113" si="30">F102+J102+N102+R102+V102</f>
        <v>201008</v>
      </c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</row>
    <row r="103" spans="1:43" ht="15.75" customHeight="1" x14ac:dyDescent="0.2">
      <c r="A103" s="75"/>
      <c r="B103" s="62" t="s">
        <v>135</v>
      </c>
      <c r="C103" s="80">
        <v>5</v>
      </c>
      <c r="D103" s="81">
        <v>3194</v>
      </c>
      <c r="E103" s="80">
        <v>1</v>
      </c>
      <c r="F103" s="81">
        <f t="shared" si="25"/>
        <v>15970</v>
      </c>
      <c r="G103" s="80">
        <v>5</v>
      </c>
      <c r="H103" s="81">
        <v>2911</v>
      </c>
      <c r="I103" s="80">
        <v>2</v>
      </c>
      <c r="J103" s="81">
        <f t="shared" si="26"/>
        <v>29110</v>
      </c>
      <c r="K103" s="80">
        <v>3</v>
      </c>
      <c r="L103" s="81">
        <v>3153</v>
      </c>
      <c r="M103" s="80">
        <v>2</v>
      </c>
      <c r="N103" s="81">
        <f t="shared" si="27"/>
        <v>18918</v>
      </c>
      <c r="O103" s="80">
        <v>5</v>
      </c>
      <c r="P103" s="81">
        <v>3275</v>
      </c>
      <c r="Q103" s="80">
        <v>2</v>
      </c>
      <c r="R103" s="81">
        <f t="shared" si="28"/>
        <v>32750</v>
      </c>
      <c r="S103" s="80">
        <v>2</v>
      </c>
      <c r="T103" s="81">
        <v>2668</v>
      </c>
      <c r="U103" s="80">
        <v>2</v>
      </c>
      <c r="V103" s="81">
        <f t="shared" si="29"/>
        <v>10672</v>
      </c>
      <c r="W103" s="82">
        <f t="shared" si="30"/>
        <v>107420</v>
      </c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</row>
    <row r="104" spans="1:43" ht="15.75" customHeight="1" x14ac:dyDescent="0.2">
      <c r="A104" s="75"/>
      <c r="B104" s="62" t="s">
        <v>136</v>
      </c>
      <c r="C104" s="80">
        <v>4</v>
      </c>
      <c r="D104" s="81">
        <v>2662</v>
      </c>
      <c r="E104" s="80">
        <v>1</v>
      </c>
      <c r="F104" s="81">
        <f t="shared" si="25"/>
        <v>10648</v>
      </c>
      <c r="G104" s="80">
        <v>2</v>
      </c>
      <c r="H104" s="81">
        <v>2426</v>
      </c>
      <c r="I104" s="80">
        <v>1</v>
      </c>
      <c r="J104" s="81">
        <f t="shared" si="26"/>
        <v>4852</v>
      </c>
      <c r="K104" s="80">
        <v>3</v>
      </c>
      <c r="L104" s="81">
        <v>2668</v>
      </c>
      <c r="M104" s="80">
        <v>1</v>
      </c>
      <c r="N104" s="81">
        <f t="shared" si="27"/>
        <v>8004</v>
      </c>
      <c r="O104" s="80">
        <v>3</v>
      </c>
      <c r="P104" s="81">
        <v>2790</v>
      </c>
      <c r="Q104" s="80">
        <v>1</v>
      </c>
      <c r="R104" s="81">
        <f t="shared" si="28"/>
        <v>8370</v>
      </c>
      <c r="S104" s="80">
        <v>3</v>
      </c>
      <c r="T104" s="81">
        <v>2305</v>
      </c>
      <c r="U104" s="80">
        <v>1</v>
      </c>
      <c r="V104" s="81">
        <f t="shared" si="29"/>
        <v>6915</v>
      </c>
      <c r="W104" s="82">
        <f t="shared" si="30"/>
        <v>38789</v>
      </c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</row>
    <row r="105" spans="1:43" ht="15.75" customHeight="1" x14ac:dyDescent="0.2">
      <c r="A105" s="75"/>
      <c r="B105" s="62" t="s">
        <v>137</v>
      </c>
      <c r="C105" s="80">
        <v>2</v>
      </c>
      <c r="D105" s="81">
        <v>2662</v>
      </c>
      <c r="E105" s="80">
        <v>1</v>
      </c>
      <c r="F105" s="81">
        <f t="shared" si="25"/>
        <v>5324</v>
      </c>
      <c r="G105" s="80">
        <v>2</v>
      </c>
      <c r="H105" s="81">
        <v>2426</v>
      </c>
      <c r="I105" s="80">
        <v>1</v>
      </c>
      <c r="J105" s="81">
        <f t="shared" si="26"/>
        <v>4852</v>
      </c>
      <c r="K105" s="80">
        <v>2</v>
      </c>
      <c r="L105" s="81">
        <v>2668</v>
      </c>
      <c r="M105" s="80">
        <v>1</v>
      </c>
      <c r="N105" s="81">
        <f t="shared" si="27"/>
        <v>5336</v>
      </c>
      <c r="O105" s="80">
        <v>2</v>
      </c>
      <c r="P105" s="81">
        <v>2305</v>
      </c>
      <c r="Q105" s="80">
        <v>1</v>
      </c>
      <c r="R105" s="81">
        <f t="shared" si="28"/>
        <v>4610</v>
      </c>
      <c r="S105" s="80">
        <v>3</v>
      </c>
      <c r="T105" s="81">
        <v>2305</v>
      </c>
      <c r="U105" s="80">
        <v>1</v>
      </c>
      <c r="V105" s="81">
        <f t="shared" si="29"/>
        <v>6915</v>
      </c>
      <c r="W105" s="82">
        <f t="shared" si="30"/>
        <v>27037</v>
      </c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</row>
    <row r="106" spans="1:43" ht="15.75" customHeight="1" x14ac:dyDescent="0.2">
      <c r="A106" s="75"/>
      <c r="B106" s="62" t="s">
        <v>138</v>
      </c>
      <c r="C106" s="80">
        <v>2</v>
      </c>
      <c r="D106" s="81">
        <v>2263</v>
      </c>
      <c r="E106" s="80">
        <v>1</v>
      </c>
      <c r="F106" s="81">
        <f t="shared" si="25"/>
        <v>4526</v>
      </c>
      <c r="G106" s="80">
        <v>2</v>
      </c>
      <c r="H106" s="81">
        <v>2426</v>
      </c>
      <c r="I106" s="80">
        <v>1</v>
      </c>
      <c r="J106" s="81">
        <f t="shared" si="26"/>
        <v>4852</v>
      </c>
      <c r="K106" s="80">
        <v>2</v>
      </c>
      <c r="L106" s="81">
        <v>2244</v>
      </c>
      <c r="M106" s="80">
        <v>1</v>
      </c>
      <c r="N106" s="81">
        <f t="shared" si="27"/>
        <v>4488</v>
      </c>
      <c r="O106" s="80">
        <v>2</v>
      </c>
      <c r="P106" s="81">
        <v>2305</v>
      </c>
      <c r="Q106" s="80">
        <v>1</v>
      </c>
      <c r="R106" s="81">
        <f t="shared" si="28"/>
        <v>4610</v>
      </c>
      <c r="S106" s="80">
        <v>2</v>
      </c>
      <c r="T106" s="81">
        <v>1940</v>
      </c>
      <c r="U106" s="80">
        <v>1</v>
      </c>
      <c r="V106" s="81">
        <f t="shared" si="29"/>
        <v>3880</v>
      </c>
      <c r="W106" s="82">
        <f t="shared" si="30"/>
        <v>22356</v>
      </c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</row>
    <row r="107" spans="1:43" ht="15.75" customHeight="1" x14ac:dyDescent="0.2">
      <c r="A107" s="75"/>
      <c r="B107" s="62" t="s">
        <v>139</v>
      </c>
      <c r="C107" s="80">
        <v>2</v>
      </c>
      <c r="D107" s="81">
        <v>2263</v>
      </c>
      <c r="E107" s="80">
        <v>1</v>
      </c>
      <c r="F107" s="81">
        <f t="shared" si="25"/>
        <v>4526</v>
      </c>
      <c r="G107" s="80">
        <v>5</v>
      </c>
      <c r="H107" s="81">
        <v>2911</v>
      </c>
      <c r="I107" s="80">
        <v>1</v>
      </c>
      <c r="J107" s="81">
        <f t="shared" si="26"/>
        <v>14555</v>
      </c>
      <c r="K107" s="80">
        <v>2</v>
      </c>
      <c r="L107" s="81">
        <v>2244</v>
      </c>
      <c r="M107" s="80">
        <v>1</v>
      </c>
      <c r="N107" s="81">
        <f t="shared" si="27"/>
        <v>4488</v>
      </c>
      <c r="O107" s="80">
        <v>4</v>
      </c>
      <c r="P107" s="81">
        <v>2305</v>
      </c>
      <c r="Q107" s="80">
        <v>1</v>
      </c>
      <c r="R107" s="81">
        <f t="shared" si="28"/>
        <v>9220</v>
      </c>
      <c r="S107" s="80">
        <v>2</v>
      </c>
      <c r="T107" s="81">
        <v>1940</v>
      </c>
      <c r="U107" s="80">
        <v>1</v>
      </c>
      <c r="V107" s="81">
        <f t="shared" si="29"/>
        <v>3880</v>
      </c>
      <c r="W107" s="82">
        <f t="shared" si="30"/>
        <v>36669</v>
      </c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</row>
    <row r="108" spans="1:43" ht="15.75" customHeight="1" x14ac:dyDescent="0.2">
      <c r="A108" s="75"/>
      <c r="B108" s="62" t="s">
        <v>140</v>
      </c>
      <c r="C108" s="80">
        <v>5</v>
      </c>
      <c r="D108" s="81">
        <v>3194</v>
      </c>
      <c r="E108" s="80">
        <v>1</v>
      </c>
      <c r="F108" s="81">
        <f t="shared" si="25"/>
        <v>15970</v>
      </c>
      <c r="G108" s="80">
        <v>5</v>
      </c>
      <c r="H108" s="81">
        <v>3396</v>
      </c>
      <c r="I108" s="80">
        <v>2</v>
      </c>
      <c r="J108" s="81">
        <f t="shared" si="26"/>
        <v>33960</v>
      </c>
      <c r="K108" s="80">
        <v>4</v>
      </c>
      <c r="L108" s="81">
        <v>3153</v>
      </c>
      <c r="M108" s="80">
        <v>2</v>
      </c>
      <c r="N108" s="81">
        <f t="shared" si="27"/>
        <v>25224</v>
      </c>
      <c r="O108" s="80">
        <v>5</v>
      </c>
      <c r="P108" s="81">
        <v>2790</v>
      </c>
      <c r="Q108" s="80">
        <v>2</v>
      </c>
      <c r="R108" s="81">
        <f t="shared" si="28"/>
        <v>27900</v>
      </c>
      <c r="S108" s="80">
        <v>6</v>
      </c>
      <c r="T108" s="81">
        <v>2668</v>
      </c>
      <c r="U108" s="80">
        <v>2</v>
      </c>
      <c r="V108" s="81">
        <f t="shared" si="29"/>
        <v>32016</v>
      </c>
      <c r="W108" s="82">
        <f t="shared" si="30"/>
        <v>135070</v>
      </c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</row>
    <row r="109" spans="1:43" ht="15.75" customHeight="1" x14ac:dyDescent="0.2">
      <c r="A109" s="75"/>
      <c r="B109" s="62" t="s">
        <v>141</v>
      </c>
      <c r="C109" s="80">
        <v>5</v>
      </c>
      <c r="D109" s="81">
        <v>2662</v>
      </c>
      <c r="E109" s="80">
        <v>1</v>
      </c>
      <c r="F109" s="81">
        <f t="shared" si="25"/>
        <v>13310</v>
      </c>
      <c r="G109" s="80">
        <v>5</v>
      </c>
      <c r="H109" s="81">
        <v>3396</v>
      </c>
      <c r="I109" s="80">
        <v>1</v>
      </c>
      <c r="J109" s="81">
        <f t="shared" si="26"/>
        <v>16980</v>
      </c>
      <c r="K109" s="80">
        <v>2</v>
      </c>
      <c r="L109" s="81">
        <v>2668</v>
      </c>
      <c r="M109" s="80">
        <v>1</v>
      </c>
      <c r="N109" s="81">
        <f t="shared" si="27"/>
        <v>5336</v>
      </c>
      <c r="O109" s="80">
        <v>3</v>
      </c>
      <c r="P109" s="81">
        <v>2790</v>
      </c>
      <c r="Q109" s="80">
        <v>2</v>
      </c>
      <c r="R109" s="81">
        <f t="shared" si="28"/>
        <v>16740</v>
      </c>
      <c r="S109" s="80">
        <v>3</v>
      </c>
      <c r="T109" s="81">
        <v>2305</v>
      </c>
      <c r="U109" s="80">
        <v>2</v>
      </c>
      <c r="V109" s="81">
        <f t="shared" si="29"/>
        <v>13830</v>
      </c>
      <c r="W109" s="82">
        <f t="shared" si="30"/>
        <v>66196</v>
      </c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</row>
    <row r="110" spans="1:43" ht="15.75" customHeight="1" x14ac:dyDescent="0.2">
      <c r="A110" s="75"/>
      <c r="B110" s="62" t="s">
        <v>142</v>
      </c>
      <c r="C110" s="80">
        <v>4</v>
      </c>
      <c r="D110" s="81">
        <v>2662</v>
      </c>
      <c r="E110" s="80">
        <v>1</v>
      </c>
      <c r="F110" s="81">
        <f t="shared" si="25"/>
        <v>10648</v>
      </c>
      <c r="G110" s="80">
        <v>2</v>
      </c>
      <c r="H110" s="81">
        <v>2911</v>
      </c>
      <c r="I110" s="80">
        <v>1</v>
      </c>
      <c r="J110" s="81">
        <f t="shared" si="26"/>
        <v>5822</v>
      </c>
      <c r="K110" s="80">
        <v>2</v>
      </c>
      <c r="L110" s="81">
        <v>2668</v>
      </c>
      <c r="M110" s="80">
        <v>1</v>
      </c>
      <c r="N110" s="81">
        <f t="shared" si="27"/>
        <v>5336</v>
      </c>
      <c r="O110" s="80">
        <v>2</v>
      </c>
      <c r="P110" s="81">
        <v>2790</v>
      </c>
      <c r="Q110" s="80">
        <v>1</v>
      </c>
      <c r="R110" s="81">
        <f t="shared" si="28"/>
        <v>5580</v>
      </c>
      <c r="S110" s="80">
        <v>3</v>
      </c>
      <c r="T110" s="81">
        <v>2305</v>
      </c>
      <c r="U110" s="80">
        <v>2</v>
      </c>
      <c r="V110" s="81">
        <f t="shared" si="29"/>
        <v>13830</v>
      </c>
      <c r="W110" s="82">
        <f t="shared" si="30"/>
        <v>41216</v>
      </c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</row>
    <row r="111" spans="1:43" ht="15.75" customHeight="1" x14ac:dyDescent="0.2">
      <c r="A111" s="75"/>
      <c r="B111" s="62" t="s">
        <v>143</v>
      </c>
      <c r="C111" s="80">
        <v>2</v>
      </c>
      <c r="D111" s="81">
        <v>2662</v>
      </c>
      <c r="E111" s="80">
        <v>1</v>
      </c>
      <c r="F111" s="81">
        <f t="shared" si="25"/>
        <v>5324</v>
      </c>
      <c r="G111" s="80">
        <v>2</v>
      </c>
      <c r="H111" s="81">
        <v>2911</v>
      </c>
      <c r="I111" s="80">
        <v>1</v>
      </c>
      <c r="J111" s="81">
        <f t="shared" si="26"/>
        <v>5822</v>
      </c>
      <c r="K111" s="80">
        <v>2</v>
      </c>
      <c r="L111" s="81">
        <v>2668</v>
      </c>
      <c r="M111" s="80">
        <v>1</v>
      </c>
      <c r="N111" s="81">
        <f t="shared" si="27"/>
        <v>5336</v>
      </c>
      <c r="O111" s="80">
        <v>2</v>
      </c>
      <c r="P111" s="81">
        <v>2305</v>
      </c>
      <c r="Q111" s="80">
        <v>1</v>
      </c>
      <c r="R111" s="81">
        <f t="shared" si="28"/>
        <v>4610</v>
      </c>
      <c r="S111" s="80">
        <v>4</v>
      </c>
      <c r="T111" s="81">
        <v>1940</v>
      </c>
      <c r="U111" s="80">
        <v>1</v>
      </c>
      <c r="V111" s="81">
        <f t="shared" si="29"/>
        <v>7760</v>
      </c>
      <c r="W111" s="82">
        <f t="shared" si="30"/>
        <v>28852</v>
      </c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</row>
    <row r="112" spans="1:43" ht="15.75" customHeight="1" x14ac:dyDescent="0.2">
      <c r="A112" s="75"/>
      <c r="B112" s="62" t="s">
        <v>144</v>
      </c>
      <c r="C112" s="80">
        <v>2</v>
      </c>
      <c r="D112" s="81">
        <v>2263</v>
      </c>
      <c r="E112" s="80">
        <v>1</v>
      </c>
      <c r="F112" s="81">
        <f t="shared" si="25"/>
        <v>4526</v>
      </c>
      <c r="G112" s="80">
        <v>2</v>
      </c>
      <c r="H112" s="81">
        <v>2426</v>
      </c>
      <c r="I112" s="80">
        <v>1</v>
      </c>
      <c r="J112" s="81">
        <f t="shared" si="26"/>
        <v>4852</v>
      </c>
      <c r="K112" s="80">
        <v>2</v>
      </c>
      <c r="L112" s="81">
        <v>2668</v>
      </c>
      <c r="M112" s="80">
        <v>1</v>
      </c>
      <c r="N112" s="81">
        <f t="shared" si="27"/>
        <v>5336</v>
      </c>
      <c r="O112" s="80">
        <v>4</v>
      </c>
      <c r="P112" s="81">
        <v>2305</v>
      </c>
      <c r="Q112" s="80">
        <v>1</v>
      </c>
      <c r="R112" s="81">
        <f t="shared" si="28"/>
        <v>9220</v>
      </c>
      <c r="S112" s="80">
        <v>8</v>
      </c>
      <c r="T112" s="81">
        <v>1940</v>
      </c>
      <c r="U112" s="80">
        <v>1</v>
      </c>
      <c r="V112" s="81">
        <f t="shared" si="29"/>
        <v>15520</v>
      </c>
      <c r="W112" s="82">
        <f t="shared" si="30"/>
        <v>39454</v>
      </c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</row>
    <row r="113" spans="1:43" ht="15.75" customHeight="1" x14ac:dyDescent="0.2">
      <c r="A113" s="75"/>
      <c r="B113" s="62" t="s">
        <v>145</v>
      </c>
      <c r="C113" s="80">
        <v>5</v>
      </c>
      <c r="D113" s="81">
        <v>3194</v>
      </c>
      <c r="E113" s="80">
        <v>2</v>
      </c>
      <c r="F113" s="81">
        <f t="shared" si="25"/>
        <v>31940</v>
      </c>
      <c r="G113" s="80">
        <v>5</v>
      </c>
      <c r="H113" s="81">
        <v>2911</v>
      </c>
      <c r="I113" s="80">
        <v>2</v>
      </c>
      <c r="J113" s="81">
        <f t="shared" si="26"/>
        <v>29110</v>
      </c>
      <c r="K113" s="80">
        <v>5</v>
      </c>
      <c r="L113" s="81">
        <v>2668</v>
      </c>
      <c r="M113" s="80">
        <v>2</v>
      </c>
      <c r="N113" s="81">
        <f t="shared" si="27"/>
        <v>26680</v>
      </c>
      <c r="O113" s="80">
        <v>5</v>
      </c>
      <c r="P113" s="81">
        <v>2790</v>
      </c>
      <c r="Q113" s="80">
        <v>2</v>
      </c>
      <c r="R113" s="81">
        <f t="shared" si="28"/>
        <v>27900</v>
      </c>
      <c r="S113" s="80">
        <v>5</v>
      </c>
      <c r="T113" s="81">
        <v>2668</v>
      </c>
      <c r="U113" s="80">
        <v>2</v>
      </c>
      <c r="V113" s="81">
        <f t="shared" si="29"/>
        <v>26680</v>
      </c>
      <c r="W113" s="82">
        <f t="shared" si="30"/>
        <v>142310</v>
      </c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</row>
    <row r="114" spans="1:43" ht="15.75" customHeight="1" x14ac:dyDescent="0.2">
      <c r="A114" s="75"/>
      <c r="B114" s="83"/>
      <c r="C114" s="83"/>
      <c r="D114" s="83"/>
      <c r="E114" s="83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84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</row>
    <row r="115" spans="1:43" ht="15.75" customHeight="1" x14ac:dyDescent="0.2">
      <c r="A115" s="75"/>
      <c r="B115" s="215" t="s">
        <v>146</v>
      </c>
      <c r="C115" s="216" t="s">
        <v>172</v>
      </c>
      <c r="D115" s="203"/>
      <c r="E115" s="204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</row>
    <row r="116" spans="1:43" ht="15.75" customHeight="1" x14ac:dyDescent="0.2">
      <c r="A116" s="75"/>
      <c r="B116" s="201"/>
      <c r="C116" s="94" t="s">
        <v>148</v>
      </c>
      <c r="D116" s="94" t="s">
        <v>149</v>
      </c>
      <c r="E116" s="94" t="s">
        <v>150</v>
      </c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</row>
    <row r="117" spans="1:43" ht="15.75" customHeight="1" x14ac:dyDescent="0.2">
      <c r="A117" s="75"/>
      <c r="B117" s="79" t="s">
        <v>151</v>
      </c>
      <c r="C117" s="86">
        <v>3194</v>
      </c>
      <c r="D117" s="86">
        <v>2662</v>
      </c>
      <c r="E117" s="86">
        <v>2263</v>
      </c>
      <c r="F117" s="87"/>
      <c r="G117" s="87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</row>
    <row r="118" spans="1:43" ht="15.75" customHeight="1" x14ac:dyDescent="0.2">
      <c r="A118" s="75"/>
      <c r="B118" s="79" t="s">
        <v>152</v>
      </c>
      <c r="C118" s="86">
        <v>3396</v>
      </c>
      <c r="D118" s="86">
        <v>2911</v>
      </c>
      <c r="E118" s="86">
        <v>2426</v>
      </c>
      <c r="F118" s="87"/>
      <c r="G118" s="87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</row>
    <row r="119" spans="1:43" ht="15.75" customHeight="1" x14ac:dyDescent="0.2">
      <c r="A119" s="75"/>
      <c r="B119" s="79" t="s">
        <v>153</v>
      </c>
      <c r="C119" s="86">
        <v>3153</v>
      </c>
      <c r="D119" s="86">
        <v>2668</v>
      </c>
      <c r="E119" s="86">
        <v>2244</v>
      </c>
      <c r="F119" s="206"/>
      <c r="G119" s="87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</row>
    <row r="120" spans="1:43" ht="15.75" customHeight="1" x14ac:dyDescent="0.2">
      <c r="A120" s="75"/>
      <c r="B120" s="79" t="s">
        <v>154</v>
      </c>
      <c r="C120" s="86">
        <v>3275</v>
      </c>
      <c r="D120" s="86">
        <v>2790</v>
      </c>
      <c r="E120" s="86">
        <v>2305</v>
      </c>
      <c r="F120" s="194"/>
      <c r="G120" s="87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</row>
    <row r="121" spans="1:43" ht="15.75" customHeight="1" x14ac:dyDescent="0.2">
      <c r="A121" s="75"/>
      <c r="B121" s="79" t="s">
        <v>155</v>
      </c>
      <c r="C121" s="86">
        <v>2668</v>
      </c>
      <c r="D121" s="86">
        <v>2305</v>
      </c>
      <c r="E121" s="86">
        <v>1940</v>
      </c>
      <c r="F121" s="194"/>
      <c r="G121" s="87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</row>
    <row r="122" spans="1:43" ht="15.75" customHeight="1" x14ac:dyDescent="0.2">
      <c r="A122" s="75"/>
      <c r="B122" s="75"/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</row>
    <row r="123" spans="1:43" ht="15.75" customHeight="1" x14ac:dyDescent="0.2">
      <c r="A123" s="75"/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</row>
    <row r="124" spans="1:43" ht="15.75" customHeight="1" x14ac:dyDescent="0.2">
      <c r="A124" s="75"/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</row>
    <row r="125" spans="1:43" ht="15.75" customHeight="1" x14ac:dyDescent="0.2">
      <c r="A125" s="75"/>
      <c r="B125" s="75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</row>
    <row r="126" spans="1:43" ht="15.75" customHeight="1" x14ac:dyDescent="0.2">
      <c r="A126" s="75"/>
      <c r="B126" s="75"/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</row>
    <row r="127" spans="1:43" ht="15.75" customHeight="1" x14ac:dyDescent="0.2">
      <c r="A127" s="75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</row>
    <row r="128" spans="1:43" ht="15.75" customHeight="1" x14ac:dyDescent="0.2">
      <c r="A128" s="75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</row>
    <row r="129" spans="1:43" ht="15.75" customHeight="1" x14ac:dyDescent="0.2">
      <c r="A129" s="75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</row>
    <row r="130" spans="1:43" ht="15.75" customHeight="1" x14ac:dyDescent="0.2">
      <c r="A130" s="75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</row>
    <row r="131" spans="1:43" ht="15.75" customHeight="1" x14ac:dyDescent="0.2">
      <c r="A131" s="75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</row>
    <row r="132" spans="1:43" ht="15.75" customHeight="1" x14ac:dyDescent="0.2">
      <c r="A132" s="75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</row>
    <row r="133" spans="1:43" ht="15.75" customHeight="1" x14ac:dyDescent="0.2">
      <c r="A133" s="75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</row>
    <row r="134" spans="1:43" ht="15.75" customHeight="1" x14ac:dyDescent="0.2">
      <c r="A134" s="75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</row>
    <row r="135" spans="1:43" ht="15.75" customHeight="1" x14ac:dyDescent="0.2">
      <c r="A135" s="75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</row>
    <row r="136" spans="1:43" ht="15.75" customHeight="1" x14ac:dyDescent="0.2">
      <c r="A136" s="75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</row>
    <row r="137" spans="1:43" ht="15.75" customHeight="1" x14ac:dyDescent="0.2">
      <c r="A137" s="75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</row>
    <row r="138" spans="1:43" ht="15.75" customHeight="1" x14ac:dyDescent="0.2">
      <c r="A138" s="75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</row>
    <row r="139" spans="1:43" ht="15.75" customHeight="1" x14ac:dyDescent="0.2">
      <c r="A139" s="75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</row>
    <row r="140" spans="1:43" ht="15.75" customHeight="1" x14ac:dyDescent="0.2">
      <c r="A140" s="75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</row>
    <row r="141" spans="1:43" ht="15.75" customHeight="1" x14ac:dyDescent="0.2">
      <c r="A141" s="75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</row>
    <row r="142" spans="1:43" ht="15.75" customHeight="1" x14ac:dyDescent="0.2">
      <c r="A142" s="75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</row>
    <row r="143" spans="1:43" ht="15.75" customHeight="1" x14ac:dyDescent="0.2">
      <c r="A143" s="75"/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</row>
    <row r="144" spans="1:43" ht="15.75" customHeight="1" x14ac:dyDescent="0.2">
      <c r="A144" s="75"/>
      <c r="B144" s="75"/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</row>
    <row r="145" spans="1:43" ht="15.75" customHeight="1" x14ac:dyDescent="0.2">
      <c r="A145" s="75"/>
      <c r="B145" s="75"/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</row>
    <row r="146" spans="1:43" ht="15.75" customHeight="1" x14ac:dyDescent="0.2">
      <c r="A146" s="75"/>
      <c r="B146" s="75"/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</row>
    <row r="147" spans="1:43" ht="15.75" customHeight="1" x14ac:dyDescent="0.2">
      <c r="A147" s="75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</row>
    <row r="148" spans="1:43" ht="15.75" customHeight="1" x14ac:dyDescent="0.2">
      <c r="A148" s="75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</row>
    <row r="149" spans="1:43" ht="15.75" customHeight="1" x14ac:dyDescent="0.2">
      <c r="A149" s="75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</row>
    <row r="150" spans="1:43" ht="15.75" customHeight="1" x14ac:dyDescent="0.2">
      <c r="A150" s="75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</row>
    <row r="151" spans="1:43" ht="15.75" customHeight="1" x14ac:dyDescent="0.2">
      <c r="A151" s="75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</row>
    <row r="152" spans="1:43" ht="15.75" customHeight="1" x14ac:dyDescent="0.2">
      <c r="A152" s="75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</row>
    <row r="153" spans="1:43" ht="15.75" customHeight="1" x14ac:dyDescent="0.2">
      <c r="A153" s="75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</row>
    <row r="154" spans="1:43" ht="15.75" customHeight="1" x14ac:dyDescent="0.2">
      <c r="A154" s="75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</row>
    <row r="155" spans="1:43" ht="15.75" customHeight="1" x14ac:dyDescent="0.2">
      <c r="A155" s="75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</row>
    <row r="156" spans="1:43" ht="15.75" customHeight="1" x14ac:dyDescent="0.2">
      <c r="A156" s="75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</row>
    <row r="157" spans="1:43" ht="15.75" customHeight="1" x14ac:dyDescent="0.2">
      <c r="A157" s="75"/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</row>
    <row r="158" spans="1:43" ht="15.75" customHeight="1" x14ac:dyDescent="0.2">
      <c r="A158" s="75"/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</row>
    <row r="159" spans="1:43" ht="15.75" customHeight="1" x14ac:dyDescent="0.2">
      <c r="A159" s="75"/>
      <c r="B159" s="75"/>
      <c r="C159" s="75"/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</row>
    <row r="160" spans="1:43" ht="15.75" customHeight="1" x14ac:dyDescent="0.2">
      <c r="A160" s="75"/>
      <c r="B160" s="75"/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</row>
    <row r="161" spans="1:43" ht="15.75" customHeight="1" x14ac:dyDescent="0.2">
      <c r="A161" s="75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</row>
    <row r="162" spans="1:43" ht="15.75" customHeight="1" x14ac:dyDescent="0.2">
      <c r="A162" s="75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</row>
    <row r="163" spans="1:43" ht="15.75" customHeight="1" x14ac:dyDescent="0.2">
      <c r="A163" s="75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</row>
    <row r="164" spans="1:43" ht="15.75" customHeight="1" x14ac:dyDescent="0.2">
      <c r="A164" s="75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</row>
    <row r="165" spans="1:43" ht="15.75" customHeight="1" x14ac:dyDescent="0.2">
      <c r="A165" s="75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</row>
    <row r="166" spans="1:43" ht="15.75" customHeight="1" x14ac:dyDescent="0.2">
      <c r="A166" s="75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</row>
    <row r="167" spans="1:43" ht="15.75" customHeight="1" x14ac:dyDescent="0.2">
      <c r="A167" s="75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</row>
    <row r="168" spans="1:43" ht="15.75" customHeight="1" x14ac:dyDescent="0.2">
      <c r="A168" s="75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</row>
    <row r="169" spans="1:43" ht="15.75" customHeight="1" x14ac:dyDescent="0.2">
      <c r="A169" s="75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</row>
    <row r="170" spans="1:43" ht="15.75" customHeight="1" x14ac:dyDescent="0.2">
      <c r="A170" s="75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</row>
    <row r="171" spans="1:43" ht="15.75" customHeight="1" x14ac:dyDescent="0.2">
      <c r="A171" s="75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</row>
    <row r="172" spans="1:43" ht="15.75" customHeight="1" x14ac:dyDescent="0.2">
      <c r="A172" s="75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</row>
    <row r="173" spans="1:43" ht="15.75" customHeight="1" x14ac:dyDescent="0.2">
      <c r="A173" s="75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</row>
    <row r="174" spans="1:43" ht="15.75" customHeight="1" x14ac:dyDescent="0.2">
      <c r="A174" s="75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</row>
    <row r="175" spans="1:43" ht="15.75" customHeight="1" x14ac:dyDescent="0.2">
      <c r="A175" s="75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</row>
    <row r="176" spans="1:43" ht="15.75" customHeight="1" x14ac:dyDescent="0.2">
      <c r="A176" s="75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</row>
    <row r="177" spans="1:43" ht="15.75" customHeight="1" x14ac:dyDescent="0.2">
      <c r="A177" s="75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</row>
    <row r="178" spans="1:43" ht="15.75" customHeight="1" x14ac:dyDescent="0.2">
      <c r="A178" s="75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</row>
    <row r="179" spans="1:43" ht="15.75" customHeight="1" x14ac:dyDescent="0.2">
      <c r="A179" s="75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</row>
    <row r="180" spans="1:43" ht="15.75" customHeight="1" x14ac:dyDescent="0.2">
      <c r="A180" s="75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</row>
    <row r="181" spans="1:43" ht="15.75" customHeight="1" x14ac:dyDescent="0.2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</row>
    <row r="182" spans="1:43" ht="15.75" customHeight="1" x14ac:dyDescent="0.2">
      <c r="A182" s="75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</row>
    <row r="183" spans="1:43" ht="15.75" customHeight="1" x14ac:dyDescent="0.2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</row>
    <row r="184" spans="1:43" ht="15.75" customHeight="1" x14ac:dyDescent="0.2">
      <c r="A184" s="75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</row>
    <row r="185" spans="1:43" ht="15.75" customHeight="1" x14ac:dyDescent="0.2">
      <c r="A185" s="75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</row>
    <row r="186" spans="1:43" ht="15.75" customHeight="1" x14ac:dyDescent="0.2">
      <c r="A186" s="75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</row>
    <row r="187" spans="1:43" ht="15.75" customHeight="1" x14ac:dyDescent="0.2">
      <c r="A187" s="75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</row>
    <row r="188" spans="1:43" ht="15.75" customHeight="1" x14ac:dyDescent="0.2">
      <c r="A188" s="75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</row>
    <row r="189" spans="1:43" ht="15.75" customHeight="1" x14ac:dyDescent="0.2">
      <c r="A189" s="75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</row>
    <row r="190" spans="1:43" ht="15.75" customHeight="1" x14ac:dyDescent="0.2">
      <c r="A190" s="75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</row>
    <row r="191" spans="1:43" ht="15.75" customHeight="1" x14ac:dyDescent="0.2">
      <c r="A191" s="75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</row>
    <row r="192" spans="1:43" ht="15.75" customHeight="1" x14ac:dyDescent="0.2">
      <c r="A192" s="75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</row>
    <row r="193" spans="1:43" ht="15.75" customHeight="1" x14ac:dyDescent="0.2">
      <c r="A193" s="75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</row>
    <row r="194" spans="1:43" ht="15.75" customHeight="1" x14ac:dyDescent="0.2">
      <c r="A194" s="75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</row>
    <row r="195" spans="1:43" ht="15.75" customHeight="1" x14ac:dyDescent="0.2">
      <c r="A195" s="75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</row>
    <row r="196" spans="1:43" ht="15.75" customHeight="1" x14ac:dyDescent="0.2">
      <c r="A196" s="75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</row>
    <row r="197" spans="1:43" ht="15.75" customHeight="1" x14ac:dyDescent="0.2">
      <c r="A197" s="75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</row>
    <row r="198" spans="1:43" ht="15.75" customHeight="1" x14ac:dyDescent="0.2">
      <c r="A198" s="75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</row>
    <row r="199" spans="1:43" ht="15.75" customHeight="1" x14ac:dyDescent="0.2">
      <c r="A199" s="75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</row>
    <row r="200" spans="1:43" ht="15.75" customHeight="1" x14ac:dyDescent="0.2">
      <c r="A200" s="75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</row>
    <row r="201" spans="1:43" ht="15.75" customHeight="1" x14ac:dyDescent="0.2">
      <c r="A201" s="75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</row>
    <row r="202" spans="1:43" ht="15.75" customHeight="1" x14ac:dyDescent="0.2">
      <c r="A202" s="75"/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</row>
    <row r="203" spans="1:43" ht="15.75" customHeight="1" x14ac:dyDescent="0.2">
      <c r="A203" s="75"/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</row>
    <row r="204" spans="1:43" ht="15.75" customHeight="1" x14ac:dyDescent="0.2">
      <c r="A204" s="75"/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</row>
    <row r="205" spans="1:43" ht="15.75" customHeight="1" x14ac:dyDescent="0.2">
      <c r="A205" s="75"/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</row>
    <row r="206" spans="1:43" ht="15.75" customHeight="1" x14ac:dyDescent="0.2">
      <c r="A206" s="75"/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</row>
    <row r="207" spans="1:43" ht="15.75" customHeight="1" x14ac:dyDescent="0.2">
      <c r="A207" s="75"/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</row>
    <row r="208" spans="1:43" ht="15.75" customHeight="1" x14ac:dyDescent="0.2">
      <c r="A208" s="75"/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</row>
    <row r="209" spans="1:43" ht="15.75" customHeight="1" x14ac:dyDescent="0.2">
      <c r="A209" s="75"/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</row>
    <row r="210" spans="1:43" ht="15.75" customHeight="1" x14ac:dyDescent="0.2">
      <c r="A210" s="75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</row>
    <row r="211" spans="1:43" ht="15.75" customHeight="1" x14ac:dyDescent="0.2">
      <c r="A211" s="75"/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</row>
    <row r="212" spans="1:43" ht="15.75" customHeight="1" x14ac:dyDescent="0.2">
      <c r="A212" s="75"/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</row>
    <row r="213" spans="1:43" ht="15.75" customHeight="1" x14ac:dyDescent="0.2">
      <c r="A213" s="75"/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</row>
    <row r="214" spans="1:43" ht="15.75" customHeight="1" x14ac:dyDescent="0.2">
      <c r="A214" s="75"/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</row>
    <row r="215" spans="1:43" ht="15.75" customHeight="1" x14ac:dyDescent="0.2">
      <c r="A215" s="75"/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</row>
    <row r="216" spans="1:43" ht="15.75" customHeight="1" x14ac:dyDescent="0.2">
      <c r="A216" s="75"/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</row>
    <row r="217" spans="1:43" ht="15.75" customHeight="1" x14ac:dyDescent="0.2">
      <c r="A217" s="75"/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</row>
    <row r="218" spans="1:43" ht="15.75" customHeight="1" x14ac:dyDescent="0.2">
      <c r="A218" s="75"/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</row>
    <row r="219" spans="1:43" ht="15.75" customHeight="1" x14ac:dyDescent="0.2">
      <c r="A219" s="75"/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</row>
    <row r="220" spans="1:43" ht="15.75" customHeight="1" x14ac:dyDescent="0.2">
      <c r="A220" s="75"/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</row>
    <row r="221" spans="1:43" ht="15.75" customHeight="1" x14ac:dyDescent="0.2">
      <c r="A221" s="75"/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</row>
    <row r="222" spans="1:43" ht="15.75" customHeight="1" x14ac:dyDescent="0.2">
      <c r="A222" s="75"/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</row>
    <row r="223" spans="1:43" ht="15.75" customHeight="1" x14ac:dyDescent="0.2">
      <c r="A223" s="75"/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</row>
    <row r="224" spans="1:43" ht="15.75" customHeight="1" x14ac:dyDescent="0.2">
      <c r="A224" s="75"/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</row>
    <row r="225" spans="1:43" ht="15.75" customHeight="1" x14ac:dyDescent="0.2">
      <c r="A225" s="75"/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</row>
    <row r="226" spans="1:43" ht="15.75" customHeight="1" x14ac:dyDescent="0.2">
      <c r="A226" s="75"/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</row>
    <row r="227" spans="1:43" ht="15.75" customHeight="1" x14ac:dyDescent="0.2">
      <c r="A227" s="75"/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</row>
    <row r="228" spans="1:43" ht="15.75" customHeight="1" x14ac:dyDescent="0.2">
      <c r="A228" s="75"/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</row>
    <row r="229" spans="1:43" ht="15.75" customHeight="1" x14ac:dyDescent="0.2">
      <c r="A229" s="75"/>
      <c r="B229" s="75"/>
      <c r="C229" s="75"/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</row>
    <row r="230" spans="1:43" ht="15.75" customHeight="1" x14ac:dyDescent="0.2">
      <c r="A230" s="75"/>
      <c r="B230" s="75"/>
      <c r="C230" s="75"/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</row>
    <row r="231" spans="1:43" ht="15.75" customHeight="1" x14ac:dyDescent="0.2">
      <c r="A231" s="75"/>
      <c r="B231" s="75"/>
      <c r="C231" s="75"/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</row>
    <row r="232" spans="1:43" ht="15.75" customHeight="1" x14ac:dyDescent="0.2">
      <c r="A232" s="75"/>
      <c r="B232" s="75"/>
      <c r="C232" s="75"/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</row>
    <row r="233" spans="1:43" ht="15.75" customHeight="1" x14ac:dyDescent="0.2">
      <c r="A233" s="75"/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</row>
    <row r="234" spans="1:43" ht="15.75" customHeight="1" x14ac:dyDescent="0.2">
      <c r="A234" s="75"/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</row>
    <row r="235" spans="1:43" ht="15.75" customHeight="1" x14ac:dyDescent="0.2">
      <c r="A235" s="75"/>
      <c r="B235" s="75"/>
      <c r="C235" s="75"/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</row>
    <row r="236" spans="1:43" ht="15.75" customHeight="1" x14ac:dyDescent="0.2">
      <c r="A236" s="75"/>
      <c r="B236" s="75"/>
      <c r="C236" s="75"/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</row>
    <row r="237" spans="1:43" ht="15.75" customHeight="1" x14ac:dyDescent="0.2">
      <c r="A237" s="75"/>
      <c r="B237" s="75"/>
      <c r="C237" s="75"/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</row>
    <row r="238" spans="1:43" ht="15.75" customHeight="1" x14ac:dyDescent="0.2">
      <c r="A238" s="75"/>
      <c r="B238" s="75"/>
      <c r="C238" s="75"/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</row>
    <row r="239" spans="1:43" ht="15.75" customHeight="1" x14ac:dyDescent="0.2">
      <c r="A239" s="75"/>
      <c r="B239" s="75"/>
      <c r="C239" s="75"/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</row>
    <row r="240" spans="1:43" ht="15.75" customHeight="1" x14ac:dyDescent="0.2">
      <c r="A240" s="75"/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</row>
    <row r="241" spans="1:43" ht="15.75" customHeight="1" x14ac:dyDescent="0.2">
      <c r="A241" s="75"/>
      <c r="B241" s="75"/>
      <c r="C241" s="75"/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</row>
    <row r="242" spans="1:43" ht="15.75" customHeight="1" x14ac:dyDescent="0.2">
      <c r="A242" s="75"/>
      <c r="B242" s="75"/>
      <c r="C242" s="75"/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</row>
    <row r="243" spans="1:43" ht="15.75" customHeight="1" x14ac:dyDescent="0.2">
      <c r="A243" s="75"/>
      <c r="B243" s="75"/>
      <c r="C243" s="75"/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</row>
    <row r="244" spans="1:43" ht="15.75" customHeight="1" x14ac:dyDescent="0.2">
      <c r="A244" s="75"/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</row>
    <row r="245" spans="1:43" ht="15.75" customHeight="1" x14ac:dyDescent="0.2">
      <c r="A245" s="75"/>
      <c r="B245" s="75"/>
      <c r="C245" s="75"/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</row>
    <row r="246" spans="1:43" ht="15.75" customHeight="1" x14ac:dyDescent="0.2">
      <c r="A246" s="75"/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</row>
    <row r="247" spans="1:43" ht="15.75" customHeight="1" x14ac:dyDescent="0.2">
      <c r="A247" s="75"/>
      <c r="B247" s="75"/>
      <c r="C247" s="75"/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</row>
    <row r="248" spans="1:43" ht="15.75" customHeight="1" x14ac:dyDescent="0.2">
      <c r="A248" s="75"/>
      <c r="B248" s="75"/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</row>
    <row r="249" spans="1:43" ht="15.75" customHeight="1" x14ac:dyDescent="0.2">
      <c r="A249" s="75"/>
      <c r="B249" s="75"/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</row>
    <row r="250" spans="1:43" ht="15.75" customHeight="1" x14ac:dyDescent="0.2">
      <c r="A250" s="75"/>
      <c r="B250" s="75"/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</row>
    <row r="251" spans="1:43" ht="15.75" customHeight="1" x14ac:dyDescent="0.2">
      <c r="A251" s="75"/>
      <c r="B251" s="75"/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</row>
    <row r="252" spans="1:43" ht="15.75" customHeight="1" x14ac:dyDescent="0.2">
      <c r="A252" s="75"/>
      <c r="B252" s="75"/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</row>
    <row r="253" spans="1:43" ht="15.75" customHeight="1" x14ac:dyDescent="0.2">
      <c r="A253" s="75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</row>
    <row r="254" spans="1:43" ht="15.75" customHeight="1" x14ac:dyDescent="0.2">
      <c r="A254" s="75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</row>
    <row r="255" spans="1:43" ht="15.75" customHeight="1" x14ac:dyDescent="0.2">
      <c r="A255" s="75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</row>
    <row r="256" spans="1:43" ht="15.75" customHeight="1" x14ac:dyDescent="0.2">
      <c r="A256" s="75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</row>
    <row r="257" spans="1:43" ht="15.75" customHeight="1" x14ac:dyDescent="0.2">
      <c r="A257" s="75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</row>
    <row r="258" spans="1:43" ht="15.75" customHeight="1" x14ac:dyDescent="0.2">
      <c r="A258" s="75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</row>
    <row r="259" spans="1:43" ht="15.75" customHeight="1" x14ac:dyDescent="0.2">
      <c r="A259" s="75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</row>
    <row r="260" spans="1:43" ht="15.75" customHeight="1" x14ac:dyDescent="0.2">
      <c r="A260" s="75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</row>
    <row r="261" spans="1:43" ht="15.75" customHeight="1" x14ac:dyDescent="0.2">
      <c r="A261" s="75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</row>
    <row r="262" spans="1:43" ht="15.75" customHeight="1" x14ac:dyDescent="0.2">
      <c r="A262" s="75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</row>
    <row r="263" spans="1:43" ht="15.75" customHeight="1" x14ac:dyDescent="0.2">
      <c r="A263" s="75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</row>
    <row r="264" spans="1:43" ht="15.75" customHeight="1" x14ac:dyDescent="0.2">
      <c r="A264" s="75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</row>
    <row r="265" spans="1:43" ht="15.75" customHeight="1" x14ac:dyDescent="0.2">
      <c r="A265" s="75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</row>
    <row r="266" spans="1:43" ht="15.75" customHeight="1" x14ac:dyDescent="0.2">
      <c r="A266" s="75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</row>
    <row r="267" spans="1:43" ht="15.75" customHeight="1" x14ac:dyDescent="0.2">
      <c r="A267" s="75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</row>
    <row r="268" spans="1:43" ht="15.75" customHeight="1" x14ac:dyDescent="0.2">
      <c r="A268" s="75"/>
      <c r="B268" s="75"/>
      <c r="C268" s="75"/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  <c r="AI268" s="75"/>
      <c r="AJ268" s="75"/>
      <c r="AK268" s="75"/>
      <c r="AL268" s="75"/>
      <c r="AM268" s="75"/>
      <c r="AN268" s="75"/>
      <c r="AO268" s="75"/>
      <c r="AP268" s="75"/>
      <c r="AQ268" s="75"/>
    </row>
    <row r="269" spans="1:43" ht="15.75" customHeight="1" x14ac:dyDescent="0.2">
      <c r="A269" s="75"/>
      <c r="B269" s="75"/>
      <c r="C269" s="75"/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  <c r="AI269" s="75"/>
      <c r="AJ269" s="75"/>
      <c r="AK269" s="75"/>
      <c r="AL269" s="75"/>
      <c r="AM269" s="75"/>
      <c r="AN269" s="75"/>
      <c r="AO269" s="75"/>
      <c r="AP269" s="75"/>
      <c r="AQ269" s="75"/>
    </row>
    <row r="270" spans="1:43" ht="15.75" customHeight="1" x14ac:dyDescent="0.2">
      <c r="A270" s="75"/>
      <c r="B270" s="75"/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</row>
    <row r="271" spans="1:43" ht="15.75" customHeight="1" x14ac:dyDescent="0.2">
      <c r="A271" s="75"/>
      <c r="B271" s="75"/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</row>
    <row r="272" spans="1:43" ht="15.75" customHeight="1" x14ac:dyDescent="0.2">
      <c r="A272" s="75"/>
      <c r="B272" s="75"/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</row>
    <row r="273" spans="1:43" ht="15.75" customHeight="1" x14ac:dyDescent="0.2">
      <c r="A273" s="75"/>
      <c r="B273" s="75"/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</row>
    <row r="274" spans="1:43" ht="15.75" customHeight="1" x14ac:dyDescent="0.2">
      <c r="A274" s="75"/>
      <c r="B274" s="75"/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</row>
    <row r="275" spans="1:43" ht="15.75" customHeight="1" x14ac:dyDescent="0.2">
      <c r="A275" s="75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</row>
    <row r="276" spans="1:43" ht="15.75" customHeight="1" x14ac:dyDescent="0.2">
      <c r="A276" s="75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</row>
    <row r="277" spans="1:43" ht="15.75" customHeight="1" x14ac:dyDescent="0.2">
      <c r="A277" s="75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</row>
    <row r="278" spans="1:43" ht="15.75" customHeight="1" x14ac:dyDescent="0.2">
      <c r="A278" s="75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</row>
    <row r="279" spans="1:43" ht="15.75" customHeight="1" x14ac:dyDescent="0.2">
      <c r="A279" s="75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</row>
    <row r="280" spans="1:43" ht="15.75" customHeight="1" x14ac:dyDescent="0.2">
      <c r="A280" s="75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</row>
    <row r="281" spans="1:43" ht="15.75" customHeight="1" x14ac:dyDescent="0.2">
      <c r="A281" s="75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</row>
    <row r="282" spans="1:43" ht="15.75" customHeight="1" x14ac:dyDescent="0.2">
      <c r="A282" s="75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</row>
    <row r="283" spans="1:43" ht="15.75" customHeight="1" x14ac:dyDescent="0.2">
      <c r="A283" s="75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</row>
    <row r="284" spans="1:43" ht="15.75" customHeight="1" x14ac:dyDescent="0.2">
      <c r="A284" s="75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</row>
    <row r="285" spans="1:43" ht="15.75" customHeight="1" x14ac:dyDescent="0.2">
      <c r="A285" s="75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</row>
    <row r="286" spans="1:43" ht="15.75" customHeight="1" x14ac:dyDescent="0.2">
      <c r="A286" s="75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</row>
    <row r="287" spans="1:43" ht="15.75" customHeight="1" x14ac:dyDescent="0.2">
      <c r="A287" s="75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</row>
    <row r="288" spans="1:43" ht="15.75" customHeight="1" x14ac:dyDescent="0.2">
      <c r="A288" s="75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</row>
    <row r="289" spans="1:43" ht="15.75" customHeight="1" x14ac:dyDescent="0.2">
      <c r="A289" s="75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</row>
    <row r="290" spans="1:43" ht="15.75" customHeight="1" x14ac:dyDescent="0.2">
      <c r="A290" s="75"/>
      <c r="B290" s="75"/>
      <c r="C290" s="75"/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  <c r="AI290" s="75"/>
      <c r="AJ290" s="75"/>
      <c r="AK290" s="75"/>
      <c r="AL290" s="75"/>
      <c r="AM290" s="75"/>
      <c r="AN290" s="75"/>
      <c r="AO290" s="75"/>
      <c r="AP290" s="75"/>
      <c r="AQ290" s="75"/>
    </row>
    <row r="291" spans="1:43" ht="15.75" customHeight="1" x14ac:dyDescent="0.2">
      <c r="A291" s="75"/>
      <c r="B291" s="75"/>
      <c r="C291" s="75"/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  <c r="AI291" s="75"/>
      <c r="AJ291" s="75"/>
      <c r="AK291" s="75"/>
      <c r="AL291" s="75"/>
      <c r="AM291" s="75"/>
      <c r="AN291" s="75"/>
      <c r="AO291" s="75"/>
      <c r="AP291" s="75"/>
      <c r="AQ291" s="75"/>
    </row>
    <row r="292" spans="1:43" ht="15.75" customHeight="1" x14ac:dyDescent="0.2">
      <c r="A292" s="75"/>
      <c r="B292" s="75"/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</row>
    <row r="293" spans="1:43" ht="15.75" customHeight="1" x14ac:dyDescent="0.2">
      <c r="A293" s="75"/>
      <c r="B293" s="75"/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</row>
    <row r="294" spans="1:43" ht="15.75" customHeight="1" x14ac:dyDescent="0.2">
      <c r="A294" s="75"/>
      <c r="B294" s="75"/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</row>
    <row r="295" spans="1:43" ht="15.75" customHeight="1" x14ac:dyDescent="0.2">
      <c r="A295" s="75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</row>
    <row r="296" spans="1:43" ht="15.75" customHeight="1" x14ac:dyDescent="0.2">
      <c r="A296" s="75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</row>
    <row r="297" spans="1:43" ht="15.75" customHeight="1" x14ac:dyDescent="0.2">
      <c r="A297" s="75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</row>
    <row r="298" spans="1:43" ht="15.75" customHeight="1" x14ac:dyDescent="0.2">
      <c r="A298" s="75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</row>
    <row r="299" spans="1:43" ht="15.75" customHeight="1" x14ac:dyDescent="0.2">
      <c r="A299" s="75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</row>
    <row r="300" spans="1:43" ht="15.75" customHeight="1" x14ac:dyDescent="0.2">
      <c r="A300" s="75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</row>
    <row r="301" spans="1:43" ht="15.75" customHeight="1" x14ac:dyDescent="0.2">
      <c r="A301" s="75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</row>
    <row r="302" spans="1:43" ht="15.75" customHeight="1" x14ac:dyDescent="0.2">
      <c r="A302" s="75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</row>
    <row r="303" spans="1:43" ht="15.75" customHeight="1" x14ac:dyDescent="0.2">
      <c r="A303" s="75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</row>
    <row r="304" spans="1:43" ht="15.75" customHeight="1" x14ac:dyDescent="0.2">
      <c r="A304" s="75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</row>
    <row r="305" spans="1:43" ht="15.75" customHeight="1" x14ac:dyDescent="0.2">
      <c r="A305" s="75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</row>
    <row r="306" spans="1:43" ht="15.75" customHeight="1" x14ac:dyDescent="0.2">
      <c r="A306" s="75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</row>
    <row r="307" spans="1:43" ht="15.75" customHeight="1" x14ac:dyDescent="0.2">
      <c r="A307" s="75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</row>
    <row r="308" spans="1:43" ht="15.75" customHeight="1" x14ac:dyDescent="0.2">
      <c r="A308" s="75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</row>
    <row r="309" spans="1:43" ht="15.75" customHeight="1" x14ac:dyDescent="0.2">
      <c r="A309" s="75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</row>
    <row r="310" spans="1:43" ht="15.75" customHeight="1" x14ac:dyDescent="0.2">
      <c r="A310" s="75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</row>
    <row r="311" spans="1:43" ht="15.75" customHeight="1" x14ac:dyDescent="0.2">
      <c r="A311" s="75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</row>
    <row r="312" spans="1:43" ht="15.75" customHeight="1" x14ac:dyDescent="0.2">
      <c r="A312" s="75"/>
      <c r="B312" s="75"/>
      <c r="C312" s="75"/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</row>
    <row r="313" spans="1:43" ht="15.75" customHeight="1" x14ac:dyDescent="0.2">
      <c r="A313" s="75"/>
      <c r="B313" s="75"/>
      <c r="C313" s="75"/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</row>
    <row r="314" spans="1:43" ht="15.75" customHeight="1" x14ac:dyDescent="0.2">
      <c r="A314" s="75"/>
      <c r="B314" s="75"/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</row>
    <row r="315" spans="1:43" ht="15.75" customHeight="1" x14ac:dyDescent="0.2">
      <c r="A315" s="75"/>
      <c r="B315" s="75"/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</row>
    <row r="316" spans="1:43" ht="15.75" customHeight="1" x14ac:dyDescent="0.2">
      <c r="A316" s="75"/>
      <c r="B316" s="75"/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</row>
    <row r="317" spans="1:43" ht="15.75" customHeight="1" x14ac:dyDescent="0.2">
      <c r="A317" s="75"/>
      <c r="B317" s="75"/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</row>
    <row r="318" spans="1:43" ht="15.75" customHeight="1" x14ac:dyDescent="0.2">
      <c r="A318" s="75"/>
      <c r="B318" s="75"/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</row>
    <row r="319" spans="1:43" ht="15.75" customHeight="1" x14ac:dyDescent="0.2">
      <c r="A319" s="75"/>
      <c r="B319" s="75"/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</row>
    <row r="320" spans="1:43" ht="15.75" customHeight="1" x14ac:dyDescent="0.2">
      <c r="A320" s="75"/>
      <c r="B320" s="75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</row>
    <row r="321" spans="1:43" ht="15.75" customHeight="1" x14ac:dyDescent="0.2">
      <c r="A321" s="75"/>
      <c r="B321" s="75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</row>
    <row r="322" spans="1:43" ht="15.75" customHeight="1" x14ac:dyDescent="0.2"/>
    <row r="323" spans="1:43" ht="15.75" customHeight="1" x14ac:dyDescent="0.2"/>
    <row r="324" spans="1:43" ht="15.75" customHeight="1" x14ac:dyDescent="0.2"/>
    <row r="325" spans="1:43" ht="15.75" customHeight="1" x14ac:dyDescent="0.2"/>
    <row r="326" spans="1:43" ht="15.75" customHeight="1" x14ac:dyDescent="0.2"/>
    <row r="327" spans="1:43" ht="15.75" customHeight="1" x14ac:dyDescent="0.2"/>
    <row r="328" spans="1:43" ht="15.75" customHeight="1" x14ac:dyDescent="0.2"/>
    <row r="329" spans="1:43" ht="15.75" customHeight="1" x14ac:dyDescent="0.2"/>
    <row r="330" spans="1:43" ht="15.75" customHeight="1" x14ac:dyDescent="0.2"/>
    <row r="331" spans="1:43" ht="15.75" customHeight="1" x14ac:dyDescent="0.2"/>
    <row r="332" spans="1:43" ht="15.75" customHeight="1" x14ac:dyDescent="0.2"/>
    <row r="333" spans="1:43" ht="15.75" customHeight="1" x14ac:dyDescent="0.2"/>
    <row r="334" spans="1:43" ht="15.75" customHeight="1" x14ac:dyDescent="0.2"/>
    <row r="335" spans="1:43" ht="15.75" customHeight="1" x14ac:dyDescent="0.2"/>
    <row r="336" spans="1:43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</sheetData>
  <mergeCells count="60">
    <mergeCell ref="O28:R28"/>
    <mergeCell ref="S28:V28"/>
    <mergeCell ref="W28:W29"/>
    <mergeCell ref="X28:X29"/>
    <mergeCell ref="C52:F52"/>
    <mergeCell ref="G52:J52"/>
    <mergeCell ref="K52:N52"/>
    <mergeCell ref="O52:R52"/>
    <mergeCell ref="S52:V52"/>
    <mergeCell ref="W52:W53"/>
    <mergeCell ref="X52:X53"/>
    <mergeCell ref="S4:V4"/>
    <mergeCell ref="W4:W5"/>
    <mergeCell ref="X4:X5"/>
    <mergeCell ref="B2:W2"/>
    <mergeCell ref="B3:W3"/>
    <mergeCell ref="B4:B5"/>
    <mergeCell ref="C4:F4"/>
    <mergeCell ref="G4:J4"/>
    <mergeCell ref="K4:N4"/>
    <mergeCell ref="O4:R4"/>
    <mergeCell ref="B91:B92"/>
    <mergeCell ref="C91:E91"/>
    <mergeCell ref="F93:F97"/>
    <mergeCell ref="B99:W99"/>
    <mergeCell ref="B100:B101"/>
    <mergeCell ref="K100:N100"/>
    <mergeCell ref="O100:R100"/>
    <mergeCell ref="S100:V100"/>
    <mergeCell ref="W100:W101"/>
    <mergeCell ref="K76:N76"/>
    <mergeCell ref="O76:R76"/>
    <mergeCell ref="C100:F100"/>
    <mergeCell ref="G100:J100"/>
    <mergeCell ref="B115:B116"/>
    <mergeCell ref="C115:E115"/>
    <mergeCell ref="F119:F121"/>
    <mergeCell ref="F47:F49"/>
    <mergeCell ref="B51:W51"/>
    <mergeCell ref="B52:B53"/>
    <mergeCell ref="S76:V76"/>
    <mergeCell ref="W76:W77"/>
    <mergeCell ref="B67:B68"/>
    <mergeCell ref="C67:E67"/>
    <mergeCell ref="F71:F73"/>
    <mergeCell ref="B75:W75"/>
    <mergeCell ref="B76:B77"/>
    <mergeCell ref="C76:F76"/>
    <mergeCell ref="G76:J76"/>
    <mergeCell ref="B28:B29"/>
    <mergeCell ref="C28:F28"/>
    <mergeCell ref="G28:J28"/>
    <mergeCell ref="K28:N28"/>
    <mergeCell ref="B43:B44"/>
    <mergeCell ref="C43:E43"/>
    <mergeCell ref="B19:B20"/>
    <mergeCell ref="C19:E19"/>
    <mergeCell ref="G19:J24"/>
    <mergeCell ref="F21:F25"/>
    <mergeCell ref="B27:W27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3399"/>
    <outlinePr summaryBelow="0" summaryRight="0"/>
  </sheetPr>
  <dimension ref="A1:R994"/>
  <sheetViews>
    <sheetView workbookViewId="0"/>
  </sheetViews>
  <sheetFormatPr baseColWidth="10" defaultColWidth="12.5703125" defaultRowHeight="15" customHeight="1" x14ac:dyDescent="0.2"/>
  <cols>
    <col min="1" max="1" width="6.7109375" customWidth="1"/>
    <col min="2" max="4" width="25.28515625" customWidth="1"/>
    <col min="5" max="5" width="8.42578125" customWidth="1"/>
    <col min="6" max="8" width="25.28515625" customWidth="1"/>
    <col min="9" max="9" width="7" customWidth="1"/>
    <col min="10" max="12" width="25.28515625" customWidth="1"/>
    <col min="13" max="18" width="13.7109375" customWidth="1"/>
    <col min="19" max="26" width="12.7109375" customWidth="1"/>
  </cols>
  <sheetData>
    <row r="1" spans="1:18" ht="50.25" customHeight="1" x14ac:dyDescent="0.2">
      <c r="A1" s="1"/>
      <c r="B1" s="197" t="s">
        <v>173</v>
      </c>
      <c r="C1" s="168"/>
      <c r="D1" s="5" t="s">
        <v>174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2.25" customHeight="1" x14ac:dyDescent="0.2">
      <c r="A2" s="1"/>
      <c r="B2" s="197" t="s">
        <v>175</v>
      </c>
      <c r="C2" s="168"/>
      <c r="D2" s="95" t="s">
        <v>176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68.25" customHeight="1" x14ac:dyDescent="0.2">
      <c r="A3" s="1"/>
      <c r="B3" s="225" t="s">
        <v>177</v>
      </c>
      <c r="C3" s="16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56.25" customHeight="1" x14ac:dyDescent="0.2">
      <c r="A4" s="1"/>
      <c r="B4" s="96" t="s">
        <v>178</v>
      </c>
      <c r="C4" s="97" t="s">
        <v>179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25.5" customHeight="1" x14ac:dyDescent="0.2">
      <c r="A5" s="1"/>
      <c r="B5" s="62" t="s">
        <v>180</v>
      </c>
      <c r="C5" s="98">
        <v>731</v>
      </c>
      <c r="D5" s="226" t="s">
        <v>181</v>
      </c>
      <c r="E5" s="1"/>
      <c r="F5" s="3"/>
      <c r="G5" s="3"/>
      <c r="H5" s="3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5.5" customHeight="1" x14ac:dyDescent="0.2">
      <c r="A6" s="1"/>
      <c r="B6" s="62" t="s">
        <v>182</v>
      </c>
      <c r="C6" s="98">
        <v>731</v>
      </c>
      <c r="D6" s="170"/>
      <c r="E6" s="1"/>
      <c r="F6" s="3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2.25" customHeight="1" x14ac:dyDescent="0.2">
      <c r="A7" s="1"/>
      <c r="B7" s="62" t="s">
        <v>183</v>
      </c>
      <c r="C7" s="98">
        <v>731</v>
      </c>
      <c r="D7" s="170"/>
      <c r="E7" s="1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5.5" customHeight="1" x14ac:dyDescent="0.2">
      <c r="A8" s="1"/>
      <c r="B8" s="62" t="s">
        <v>184</v>
      </c>
      <c r="C8" s="98">
        <v>731</v>
      </c>
      <c r="D8" s="171"/>
      <c r="E8" s="1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42" customHeight="1" x14ac:dyDescent="0.2">
      <c r="A9" s="1"/>
      <c r="B9" s="99" t="s">
        <v>185</v>
      </c>
      <c r="C9" s="100">
        <f>SUM(C5:C8)</f>
        <v>2924</v>
      </c>
      <c r="D9" s="227" t="s">
        <v>186</v>
      </c>
      <c r="E9" s="1"/>
      <c r="F9" s="3"/>
      <c r="G9" s="3"/>
      <c r="H9" s="3"/>
      <c r="I9" s="1"/>
      <c r="J9" s="1"/>
      <c r="K9" s="1"/>
      <c r="L9" s="1"/>
      <c r="M9" s="1"/>
      <c r="N9" s="1"/>
      <c r="O9" s="1"/>
      <c r="P9" s="1"/>
      <c r="Q9" s="1"/>
      <c r="R9" s="59"/>
    </row>
    <row r="10" spans="1:18" ht="33" customHeight="1" x14ac:dyDescent="0.2">
      <c r="A10" s="1"/>
      <c r="B10" s="99" t="s">
        <v>187</v>
      </c>
      <c r="C10" s="100">
        <f>C9/12</f>
        <v>243.66666666666666</v>
      </c>
      <c r="D10" s="170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52.5" customHeight="1" x14ac:dyDescent="0.2">
      <c r="A11" s="1"/>
      <c r="B11" s="101" t="s">
        <v>188</v>
      </c>
      <c r="C11" s="102">
        <f>C9+C10</f>
        <v>3167.6666666666665</v>
      </c>
      <c r="D11" s="228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9.2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25.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59"/>
    </row>
    <row r="14" spans="1:18" ht="26.25" customHeight="1" x14ac:dyDescent="0.2">
      <c r="A14" s="1"/>
      <c r="B14" s="229" t="s">
        <v>189</v>
      </c>
      <c r="C14" s="230" t="s">
        <v>190</v>
      </c>
      <c r="D14" s="59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59"/>
    </row>
    <row r="15" spans="1:18" ht="33.75" customHeight="1" x14ac:dyDescent="0.3">
      <c r="A15" s="1"/>
      <c r="B15" s="171"/>
      <c r="C15" s="171"/>
      <c r="D15" s="59"/>
      <c r="E15" s="2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59"/>
    </row>
    <row r="16" spans="1:18" ht="33.75" customHeight="1" x14ac:dyDescent="0.2">
      <c r="A16" s="1"/>
      <c r="B16" s="101" t="s">
        <v>191</v>
      </c>
      <c r="C16" s="98">
        <f>C11*0.16</f>
        <v>506.82666666666665</v>
      </c>
      <c r="D16" s="227" t="s">
        <v>186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59"/>
    </row>
    <row r="17" spans="1:18" ht="33" customHeight="1" x14ac:dyDescent="0.2">
      <c r="A17" s="1"/>
      <c r="B17" s="101" t="s">
        <v>192</v>
      </c>
      <c r="C17" s="98">
        <f>C11*0.02</f>
        <v>63.353333333333332</v>
      </c>
      <c r="D17" s="170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59"/>
    </row>
    <row r="18" spans="1:18" ht="50.25" customHeight="1" x14ac:dyDescent="0.2">
      <c r="A18" s="1"/>
      <c r="B18" s="101" t="s">
        <v>193</v>
      </c>
      <c r="C18" s="98">
        <f>C11*0.06</f>
        <v>190.05999999999997</v>
      </c>
      <c r="D18" s="170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59"/>
    </row>
    <row r="19" spans="1:18" ht="50.25" customHeight="1" x14ac:dyDescent="0.2">
      <c r="A19" s="1"/>
      <c r="B19" s="101" t="s">
        <v>194</v>
      </c>
      <c r="C19" s="98">
        <f>C11*0.015</f>
        <v>47.514999999999993</v>
      </c>
      <c r="D19" s="170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59"/>
    </row>
    <row r="20" spans="1:18" ht="50.25" customHeight="1" x14ac:dyDescent="0.2">
      <c r="A20" s="1"/>
      <c r="B20" s="101" t="s">
        <v>195</v>
      </c>
      <c r="C20" s="98">
        <f>C11*0.003</f>
        <v>9.5030000000000001</v>
      </c>
      <c r="D20" s="170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59"/>
    </row>
    <row r="21" spans="1:18" ht="25.5" customHeight="1" x14ac:dyDescent="0.2">
      <c r="A21" s="1"/>
      <c r="B21" s="101" t="s">
        <v>196</v>
      </c>
      <c r="C21" s="98">
        <f>C11*0.03</f>
        <v>95.029999999999987</v>
      </c>
      <c r="D21" s="170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59"/>
    </row>
    <row r="22" spans="1:18" ht="32.25" customHeight="1" x14ac:dyDescent="0.2">
      <c r="A22" s="1"/>
      <c r="B22" s="99" t="s">
        <v>197</v>
      </c>
      <c r="C22" s="103">
        <f>SUM(C16:C21)</f>
        <v>912.2879999999999</v>
      </c>
      <c r="D22" s="17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59"/>
    </row>
    <row r="23" spans="1:18" ht="34.5" customHeight="1" x14ac:dyDescent="0.2">
      <c r="A23" s="1"/>
      <c r="B23" s="1"/>
      <c r="C23" s="1"/>
      <c r="D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25.5" customHeight="1" x14ac:dyDescent="0.2">
      <c r="A24" s="1"/>
      <c r="B24" s="59"/>
      <c r="C24" s="59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59"/>
      <c r="R24" s="59"/>
    </row>
    <row r="25" spans="1:18" ht="18.75" customHeight="1" x14ac:dyDescent="0.2">
      <c r="A25" s="1"/>
      <c r="B25" s="59"/>
      <c r="C25" s="59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59"/>
      <c r="R25" s="59"/>
    </row>
    <row r="26" spans="1:18" ht="27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59"/>
    </row>
    <row r="27" spans="1:18" ht="25.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25.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25.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25.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25.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25.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25.5" customHeight="1" x14ac:dyDescent="0.2">
      <c r="A33" s="1"/>
      <c r="B33" s="104" t="s">
        <v>198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25.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25.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25.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25.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25.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25.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25.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25.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25.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25.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25.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25.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25.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25.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25.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25.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25.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25.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25.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25.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25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25.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25.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25.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25.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25.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25.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25.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25.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25.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25.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25.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25.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25.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25.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25.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25.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25.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25.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25.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25.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25.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25.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25.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25.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25.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25.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25.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25.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25.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25.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25.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25.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25.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25.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25.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25.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25.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25.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25.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25.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25.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25.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25.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25.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25.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25.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25.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25.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25.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25.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25.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25.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25.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25.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25.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25.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25.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25.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25.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25.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25.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25.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25.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25.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25.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25.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25.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25.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25.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25.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25.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25.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25.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25.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25.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25.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25.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25.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25.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25.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25.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25.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25.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25.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25.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25.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25.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25.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25.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25.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25.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25.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25.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25.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25.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25.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25.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25.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25.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25.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25.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25.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25.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25.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25.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25.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25.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25.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25.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25.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25.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25.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25.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25.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25.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25.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25.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25.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25.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25.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25.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25.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25.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25.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25.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25.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25.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25.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25.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25.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25.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25.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25.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25.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25.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25.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25.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25.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25.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25.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25.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25.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25.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25.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25.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25.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25.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25.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25.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25.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25.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25.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25.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25.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25.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25.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25.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25.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25.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25.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25.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25.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25.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25.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25.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25.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25.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25.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25.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25.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25.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 x14ac:dyDescent="0.2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1:18" ht="15.75" customHeight="1" x14ac:dyDescent="0.2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1:18" ht="15.75" customHeight="1" x14ac:dyDescent="0.2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1:18" ht="15.75" customHeight="1" x14ac:dyDescent="0.2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1:18" ht="15.75" customHeight="1" x14ac:dyDescent="0.2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1:18" ht="15.75" customHeight="1" x14ac:dyDescent="0.2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1:18" ht="15.75" customHeight="1" x14ac:dyDescent="0.2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1:18" ht="15.75" customHeight="1" x14ac:dyDescent="0.2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1:18" ht="15.75" customHeight="1" x14ac:dyDescent="0.2"/>
    <row r="235" spans="1:18" ht="15.75" customHeight="1" x14ac:dyDescent="0.2"/>
    <row r="236" spans="1:18" ht="15.75" customHeight="1" x14ac:dyDescent="0.2"/>
    <row r="237" spans="1:18" ht="15.75" customHeight="1" x14ac:dyDescent="0.2"/>
    <row r="238" spans="1:18" ht="15.75" customHeight="1" x14ac:dyDescent="0.2"/>
    <row r="239" spans="1:18" ht="15.75" customHeight="1" x14ac:dyDescent="0.2"/>
    <row r="240" spans="1:18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</sheetData>
  <mergeCells count="8">
    <mergeCell ref="B14:B15"/>
    <mergeCell ref="C14:C15"/>
    <mergeCell ref="D16:D22"/>
    <mergeCell ref="B1:C1"/>
    <mergeCell ref="B2:C2"/>
    <mergeCell ref="B3:C3"/>
    <mergeCell ref="D5:D8"/>
    <mergeCell ref="D9:D11"/>
  </mergeCells>
  <hyperlinks>
    <hyperlink ref="D2" r:id="rId1" xr:uid="{00000000-0004-0000-0400-000000000000}"/>
    <hyperlink ref="B33" r:id="rId2" location="1" xr:uid="{00000000-0004-0000-0400-000001000000}"/>
  </hyperlinks>
  <pageMargins left="0.7" right="0.7" top="0.75" bottom="0.75" header="0" footer="0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3399"/>
    <outlinePr summaryBelow="0" summaryRight="0"/>
  </sheetPr>
  <dimension ref="A1:CE992"/>
  <sheetViews>
    <sheetView topLeftCell="A40" workbookViewId="0"/>
  </sheetViews>
  <sheetFormatPr baseColWidth="10" defaultColWidth="12.5703125" defaultRowHeight="15" customHeight="1" x14ac:dyDescent="0.2"/>
  <cols>
    <col min="1" max="1" width="53.5703125" customWidth="1"/>
    <col min="2" max="2" width="16.140625" customWidth="1"/>
    <col min="3" max="3" width="15.42578125" bestFit="1" customWidth="1"/>
    <col min="4" max="14" width="16.140625" customWidth="1"/>
    <col min="15" max="15" width="36.5703125" customWidth="1"/>
    <col min="16" max="28" width="16.140625" customWidth="1"/>
    <col min="29" max="29" width="36.5703125" customWidth="1"/>
    <col min="30" max="42" width="16.140625" customWidth="1"/>
    <col min="43" max="43" width="36.5703125" customWidth="1"/>
    <col min="44" max="56" width="16.140625" customWidth="1"/>
    <col min="57" max="57" width="35.5703125" customWidth="1"/>
    <col min="58" max="83" width="16.140625" customWidth="1"/>
  </cols>
  <sheetData>
    <row r="1" spans="1:83" ht="25.5" customHeight="1" x14ac:dyDescent="0.2">
      <c r="A1" s="1"/>
      <c r="B1" s="235" t="s">
        <v>120</v>
      </c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68"/>
      <c r="O1" s="236" t="s">
        <v>156</v>
      </c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68"/>
      <c r="AC1" s="237" t="s">
        <v>163</v>
      </c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68"/>
      <c r="AQ1" s="237" t="s">
        <v>166</v>
      </c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68"/>
      <c r="BE1" s="237" t="s">
        <v>169</v>
      </c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68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</row>
    <row r="2" spans="1:83" ht="25.5" customHeight="1" x14ac:dyDescent="0.2">
      <c r="A2" s="1"/>
      <c r="B2" s="106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7" t="s">
        <v>199</v>
      </c>
      <c r="O2" s="106"/>
      <c r="P2" s="106">
        <v>1</v>
      </c>
      <c r="Q2" s="106">
        <v>2</v>
      </c>
      <c r="R2" s="106">
        <v>3</v>
      </c>
      <c r="S2" s="106">
        <v>4</v>
      </c>
      <c r="T2" s="106">
        <v>5</v>
      </c>
      <c r="U2" s="106">
        <v>6</v>
      </c>
      <c r="V2" s="106">
        <v>7</v>
      </c>
      <c r="W2" s="106">
        <v>8</v>
      </c>
      <c r="X2" s="106">
        <v>9</v>
      </c>
      <c r="Y2" s="106">
        <v>10</v>
      </c>
      <c r="Z2" s="106">
        <v>11</v>
      </c>
      <c r="AA2" s="106">
        <v>12</v>
      </c>
      <c r="AB2" s="108" t="s">
        <v>199</v>
      </c>
      <c r="AC2" s="106"/>
      <c r="AD2" s="106">
        <v>1</v>
      </c>
      <c r="AE2" s="106">
        <v>2</v>
      </c>
      <c r="AF2" s="106">
        <v>3</v>
      </c>
      <c r="AG2" s="106">
        <v>4</v>
      </c>
      <c r="AH2" s="106">
        <v>5</v>
      </c>
      <c r="AI2" s="106">
        <v>6</v>
      </c>
      <c r="AJ2" s="106">
        <v>7</v>
      </c>
      <c r="AK2" s="106">
        <v>8</v>
      </c>
      <c r="AL2" s="106">
        <v>9</v>
      </c>
      <c r="AM2" s="106">
        <v>10</v>
      </c>
      <c r="AN2" s="106">
        <v>11</v>
      </c>
      <c r="AO2" s="106">
        <v>12</v>
      </c>
      <c r="AP2" s="109" t="s">
        <v>199</v>
      </c>
      <c r="AQ2" s="106"/>
      <c r="AR2" s="106">
        <v>1</v>
      </c>
      <c r="AS2" s="106">
        <v>2</v>
      </c>
      <c r="AT2" s="106">
        <v>3</v>
      </c>
      <c r="AU2" s="106">
        <v>4</v>
      </c>
      <c r="AV2" s="106">
        <v>5</v>
      </c>
      <c r="AW2" s="106">
        <v>6</v>
      </c>
      <c r="AX2" s="106">
        <v>7</v>
      </c>
      <c r="AY2" s="106">
        <v>8</v>
      </c>
      <c r="AZ2" s="106">
        <v>9</v>
      </c>
      <c r="BA2" s="106">
        <v>10</v>
      </c>
      <c r="BB2" s="106">
        <v>11</v>
      </c>
      <c r="BC2" s="106">
        <v>12</v>
      </c>
      <c r="BD2" s="109" t="s">
        <v>199</v>
      </c>
      <c r="BE2" s="106"/>
      <c r="BF2" s="106">
        <v>1</v>
      </c>
      <c r="BG2" s="106">
        <v>2</v>
      </c>
      <c r="BH2" s="106">
        <v>3</v>
      </c>
      <c r="BI2" s="106">
        <v>4</v>
      </c>
      <c r="BJ2" s="106">
        <v>5</v>
      </c>
      <c r="BK2" s="106">
        <v>6</v>
      </c>
      <c r="BL2" s="106">
        <v>7</v>
      </c>
      <c r="BM2" s="106">
        <v>8</v>
      </c>
      <c r="BN2" s="106">
        <v>9</v>
      </c>
      <c r="BO2" s="106">
        <v>10</v>
      </c>
      <c r="BP2" s="106">
        <v>11</v>
      </c>
      <c r="BQ2" s="106">
        <v>12</v>
      </c>
      <c r="BR2" s="109" t="s">
        <v>199</v>
      </c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</row>
    <row r="3" spans="1:83" ht="26.25" customHeight="1" x14ac:dyDescent="0.2">
      <c r="A3" s="110" t="s">
        <v>200</v>
      </c>
      <c r="B3" s="23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68"/>
      <c r="AQ3" s="231"/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232"/>
      <c r="BE3" s="23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/>
      <c r="BR3" s="232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</row>
    <row r="4" spans="1:83" ht="26.25" customHeight="1" x14ac:dyDescent="0.2">
      <c r="A4" s="111" t="s">
        <v>201</v>
      </c>
      <c r="B4" s="112">
        <v>4800</v>
      </c>
      <c r="C4" s="112">
        <v>4800</v>
      </c>
      <c r="D4" s="112">
        <v>0</v>
      </c>
      <c r="E4" s="112">
        <v>0</v>
      </c>
      <c r="F4" s="112">
        <v>0</v>
      </c>
      <c r="G4" s="112">
        <v>0</v>
      </c>
      <c r="H4" s="112">
        <v>4800</v>
      </c>
      <c r="I4" s="112">
        <v>0</v>
      </c>
      <c r="J4" s="112">
        <v>0</v>
      </c>
      <c r="K4" s="112">
        <v>0</v>
      </c>
      <c r="L4" s="112">
        <v>0</v>
      </c>
      <c r="M4" s="112">
        <v>9600</v>
      </c>
      <c r="N4" s="113">
        <f t="shared" ref="N4:N8" si="0">SUM(B4:M4)</f>
        <v>24000</v>
      </c>
      <c r="O4" s="111" t="s">
        <v>201</v>
      </c>
      <c r="P4" s="112">
        <v>7200</v>
      </c>
      <c r="Q4" s="112">
        <v>4800</v>
      </c>
      <c r="R4" s="112">
        <v>0</v>
      </c>
      <c r="S4" s="112">
        <v>0</v>
      </c>
      <c r="T4" s="112">
        <v>0</v>
      </c>
      <c r="U4" s="112">
        <v>0</v>
      </c>
      <c r="V4" s="112">
        <v>9600</v>
      </c>
      <c r="W4" s="112">
        <v>2000</v>
      </c>
      <c r="X4" s="112">
        <v>4000</v>
      </c>
      <c r="Y4" s="112">
        <v>0</v>
      </c>
      <c r="Z4" s="112">
        <v>0</v>
      </c>
      <c r="AA4" s="112">
        <v>9600</v>
      </c>
      <c r="AB4" s="113">
        <f t="shared" ref="AB4:AB8" si="1">SUM(O4:AA4)</f>
        <v>37200</v>
      </c>
      <c r="AC4" s="111" t="s">
        <v>201</v>
      </c>
      <c r="AD4" s="112">
        <v>13200</v>
      </c>
      <c r="AE4" s="112">
        <v>5280</v>
      </c>
      <c r="AF4" s="112">
        <v>4400</v>
      </c>
      <c r="AG4" s="112">
        <v>4400</v>
      </c>
      <c r="AH4" s="112">
        <v>0</v>
      </c>
      <c r="AI4" s="112">
        <v>0</v>
      </c>
      <c r="AJ4" s="112">
        <v>10560</v>
      </c>
      <c r="AK4" s="112">
        <v>4400</v>
      </c>
      <c r="AL4" s="112">
        <v>0</v>
      </c>
      <c r="AM4" s="112">
        <v>0</v>
      </c>
      <c r="AN4" s="112">
        <v>0</v>
      </c>
      <c r="AO4" s="112">
        <v>10560</v>
      </c>
      <c r="AP4" s="113">
        <f t="shared" ref="AP4:AP8" si="2">SUM(AC4:AO4)</f>
        <v>52800</v>
      </c>
      <c r="AQ4" s="111" t="s">
        <v>201</v>
      </c>
      <c r="AR4" s="112">
        <v>23232</v>
      </c>
      <c r="AS4" s="112">
        <v>11616</v>
      </c>
      <c r="AT4" s="112">
        <v>4840</v>
      </c>
      <c r="AU4" s="112">
        <v>2420</v>
      </c>
      <c r="AV4" s="112">
        <v>2057</v>
      </c>
      <c r="AW4" s="112">
        <v>4114</v>
      </c>
      <c r="AX4" s="112">
        <v>14520</v>
      </c>
      <c r="AY4" s="112">
        <v>4840</v>
      </c>
      <c r="AZ4" s="112">
        <v>2420</v>
      </c>
      <c r="BA4" s="112">
        <v>4840</v>
      </c>
      <c r="BB4" s="112">
        <v>4114</v>
      </c>
      <c r="BC4" s="112">
        <v>23232</v>
      </c>
      <c r="BD4" s="113">
        <f t="shared" ref="BD4:BD8" si="3">SUM(AQ4:BC4)</f>
        <v>102245</v>
      </c>
      <c r="BE4" s="111" t="s">
        <v>201</v>
      </c>
      <c r="BF4" s="112">
        <v>31940</v>
      </c>
      <c r="BG4" s="112">
        <v>15970</v>
      </c>
      <c r="BH4" s="112">
        <v>10648</v>
      </c>
      <c r="BI4" s="112">
        <v>5324</v>
      </c>
      <c r="BJ4" s="112">
        <v>4526</v>
      </c>
      <c r="BK4" s="112">
        <v>4526</v>
      </c>
      <c r="BL4" s="112">
        <v>15970</v>
      </c>
      <c r="BM4" s="112">
        <v>13310</v>
      </c>
      <c r="BN4" s="112">
        <v>10648</v>
      </c>
      <c r="BO4" s="112">
        <v>5324</v>
      </c>
      <c r="BP4" s="112">
        <v>4526</v>
      </c>
      <c r="BQ4" s="112">
        <v>31940</v>
      </c>
      <c r="BR4" s="113">
        <f t="shared" ref="BR4:BR8" si="4">SUM(BE4:BQ4)</f>
        <v>154652</v>
      </c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</row>
    <row r="5" spans="1:83" ht="26.25" customHeight="1" x14ac:dyDescent="0.2">
      <c r="A5" s="111" t="s">
        <v>202</v>
      </c>
      <c r="B5" s="112">
        <v>4800</v>
      </c>
      <c r="C5" s="112">
        <v>0</v>
      </c>
      <c r="D5" s="112">
        <v>0</v>
      </c>
      <c r="E5" s="112">
        <v>0</v>
      </c>
      <c r="F5" s="112">
        <v>0</v>
      </c>
      <c r="G5" s="112">
        <v>0</v>
      </c>
      <c r="H5" s="112">
        <v>11200</v>
      </c>
      <c r="I5" s="112">
        <v>11200</v>
      </c>
      <c r="J5" s="112">
        <v>0</v>
      </c>
      <c r="K5" s="112">
        <v>0</v>
      </c>
      <c r="L5" s="112">
        <v>0</v>
      </c>
      <c r="M5" s="112">
        <v>4800</v>
      </c>
      <c r="N5" s="113">
        <f t="shared" si="0"/>
        <v>32000</v>
      </c>
      <c r="O5" s="111" t="s">
        <v>202</v>
      </c>
      <c r="P5" s="112">
        <v>9600</v>
      </c>
      <c r="Q5" s="112">
        <v>9600</v>
      </c>
      <c r="R5" s="112">
        <v>0</v>
      </c>
      <c r="S5" s="112">
        <v>0</v>
      </c>
      <c r="T5" s="112">
        <v>0</v>
      </c>
      <c r="U5" s="112">
        <v>4800</v>
      </c>
      <c r="V5" s="112">
        <v>11200</v>
      </c>
      <c r="W5" s="112">
        <v>22400</v>
      </c>
      <c r="X5" s="112">
        <v>0</v>
      </c>
      <c r="Y5" s="112">
        <v>0</v>
      </c>
      <c r="Z5" s="112">
        <v>0</v>
      </c>
      <c r="AA5" s="112">
        <v>7200</v>
      </c>
      <c r="AB5" s="113">
        <f t="shared" si="1"/>
        <v>64800</v>
      </c>
      <c r="AC5" s="111" t="s">
        <v>202</v>
      </c>
      <c r="AD5" s="112">
        <v>26400</v>
      </c>
      <c r="AE5" s="112">
        <v>21120</v>
      </c>
      <c r="AF5" s="112">
        <v>4400</v>
      </c>
      <c r="AG5" s="112">
        <v>4400</v>
      </c>
      <c r="AH5" s="112">
        <v>0</v>
      </c>
      <c r="AI5" s="112">
        <v>5280</v>
      </c>
      <c r="AJ5" s="112">
        <v>18480</v>
      </c>
      <c r="AK5" s="112">
        <v>15400</v>
      </c>
      <c r="AL5" s="112">
        <v>5280</v>
      </c>
      <c r="AM5" s="112">
        <v>0</v>
      </c>
      <c r="AN5" s="112">
        <v>0</v>
      </c>
      <c r="AO5" s="112">
        <v>15840</v>
      </c>
      <c r="AP5" s="113">
        <f t="shared" si="2"/>
        <v>116600</v>
      </c>
      <c r="AQ5" s="111" t="s">
        <v>202</v>
      </c>
      <c r="AR5" s="112">
        <v>16632</v>
      </c>
      <c r="AS5" s="112">
        <v>11088</v>
      </c>
      <c r="AT5" s="112">
        <v>2310</v>
      </c>
      <c r="AU5" s="112">
        <v>2310</v>
      </c>
      <c r="AV5" s="112">
        <v>2310</v>
      </c>
      <c r="AW5" s="112">
        <v>2772</v>
      </c>
      <c r="AX5" s="112">
        <v>12936</v>
      </c>
      <c r="AY5" s="112">
        <v>19404</v>
      </c>
      <c r="AZ5" s="112">
        <v>5544</v>
      </c>
      <c r="BA5" s="112">
        <v>2772</v>
      </c>
      <c r="BB5" s="112">
        <v>2310</v>
      </c>
      <c r="BC5" s="112">
        <v>22176</v>
      </c>
      <c r="BD5" s="113">
        <f t="shared" si="3"/>
        <v>102564</v>
      </c>
      <c r="BE5" s="111" t="s">
        <v>202</v>
      </c>
      <c r="BF5" s="112">
        <v>40754</v>
      </c>
      <c r="BG5" s="112">
        <v>29110</v>
      </c>
      <c r="BH5" s="112">
        <v>4852</v>
      </c>
      <c r="BI5" s="112">
        <v>4852</v>
      </c>
      <c r="BJ5" s="112">
        <v>4852</v>
      </c>
      <c r="BK5" s="112">
        <v>14555</v>
      </c>
      <c r="BL5" s="112">
        <v>33960</v>
      </c>
      <c r="BM5" s="112">
        <v>16980</v>
      </c>
      <c r="BN5" s="112">
        <v>5822</v>
      </c>
      <c r="BO5" s="112">
        <v>5822</v>
      </c>
      <c r="BP5" s="112">
        <v>4852</v>
      </c>
      <c r="BQ5" s="112">
        <v>29110</v>
      </c>
      <c r="BR5" s="113">
        <f t="shared" si="4"/>
        <v>195521</v>
      </c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</row>
    <row r="6" spans="1:83" ht="26.25" customHeight="1" x14ac:dyDescent="0.2">
      <c r="A6" s="111" t="s">
        <v>203</v>
      </c>
      <c r="B6" s="112">
        <v>5200</v>
      </c>
      <c r="C6" s="112">
        <v>5200</v>
      </c>
      <c r="D6" s="112">
        <v>0</v>
      </c>
      <c r="E6" s="112">
        <v>0</v>
      </c>
      <c r="F6" s="112">
        <v>0</v>
      </c>
      <c r="G6" s="112">
        <v>0</v>
      </c>
      <c r="H6" s="112">
        <v>5200</v>
      </c>
      <c r="I6" s="112">
        <v>0</v>
      </c>
      <c r="J6" s="112">
        <v>0</v>
      </c>
      <c r="K6" s="112">
        <v>0</v>
      </c>
      <c r="L6" s="112">
        <v>0</v>
      </c>
      <c r="M6" s="112">
        <v>4400</v>
      </c>
      <c r="N6" s="113">
        <f t="shared" si="0"/>
        <v>20000</v>
      </c>
      <c r="O6" s="111" t="s">
        <v>203</v>
      </c>
      <c r="P6" s="112">
        <v>10400</v>
      </c>
      <c r="Q6" s="112">
        <v>7800</v>
      </c>
      <c r="R6" s="112">
        <v>0</v>
      </c>
      <c r="S6" s="112">
        <v>0</v>
      </c>
      <c r="T6" s="112">
        <v>0</v>
      </c>
      <c r="U6" s="112">
        <v>0</v>
      </c>
      <c r="V6" s="112">
        <v>10400</v>
      </c>
      <c r="W6" s="112">
        <v>4400</v>
      </c>
      <c r="X6" s="112">
        <v>4400</v>
      </c>
      <c r="Y6" s="112">
        <v>0</v>
      </c>
      <c r="Z6" s="112">
        <v>0</v>
      </c>
      <c r="AA6" s="112">
        <v>4400</v>
      </c>
      <c r="AB6" s="113">
        <f t="shared" si="1"/>
        <v>41800</v>
      </c>
      <c r="AC6" s="111" t="s">
        <v>203</v>
      </c>
      <c r="AD6" s="112">
        <v>22880</v>
      </c>
      <c r="AE6" s="112">
        <v>11440</v>
      </c>
      <c r="AF6" s="112">
        <v>4840</v>
      </c>
      <c r="AG6" s="112">
        <v>4840</v>
      </c>
      <c r="AH6" s="112">
        <v>0</v>
      </c>
      <c r="AI6" s="112">
        <v>0</v>
      </c>
      <c r="AJ6" s="112">
        <v>14300</v>
      </c>
      <c r="AK6" s="112">
        <v>7260</v>
      </c>
      <c r="AL6" s="112">
        <v>0</v>
      </c>
      <c r="AM6" s="112">
        <v>0</v>
      </c>
      <c r="AN6" s="112">
        <v>0</v>
      </c>
      <c r="AO6" s="112">
        <v>14520</v>
      </c>
      <c r="AP6" s="113">
        <f t="shared" si="2"/>
        <v>80080</v>
      </c>
      <c r="AQ6" s="111" t="s">
        <v>203</v>
      </c>
      <c r="AR6" s="112">
        <v>18018</v>
      </c>
      <c r="AS6" s="112">
        <v>12012</v>
      </c>
      <c r="AT6" s="112">
        <v>5082</v>
      </c>
      <c r="AU6" s="112">
        <v>5082</v>
      </c>
      <c r="AV6" s="112">
        <v>2137</v>
      </c>
      <c r="AW6" s="112">
        <v>2137</v>
      </c>
      <c r="AX6" s="112">
        <v>18018</v>
      </c>
      <c r="AY6" s="112">
        <v>5082</v>
      </c>
      <c r="AZ6" s="112">
        <v>2541</v>
      </c>
      <c r="BA6" s="112">
        <v>2541</v>
      </c>
      <c r="BB6" s="112">
        <v>5082</v>
      </c>
      <c r="BC6" s="112">
        <v>20328</v>
      </c>
      <c r="BD6" s="113">
        <f t="shared" si="3"/>
        <v>98060</v>
      </c>
      <c r="BE6" s="111" t="s">
        <v>203</v>
      </c>
      <c r="BF6" s="112">
        <v>50448</v>
      </c>
      <c r="BG6" s="112">
        <v>18918</v>
      </c>
      <c r="BH6" s="112">
        <v>8004</v>
      </c>
      <c r="BI6" s="112">
        <v>5336</v>
      </c>
      <c r="BJ6" s="112">
        <v>4488</v>
      </c>
      <c r="BK6" s="112">
        <v>4488</v>
      </c>
      <c r="BL6" s="112">
        <v>25224</v>
      </c>
      <c r="BM6" s="112">
        <v>5336</v>
      </c>
      <c r="BN6" s="112">
        <v>5336</v>
      </c>
      <c r="BO6" s="112">
        <v>5336</v>
      </c>
      <c r="BP6" s="112">
        <v>5336</v>
      </c>
      <c r="BQ6" s="112">
        <v>26680</v>
      </c>
      <c r="BR6" s="113">
        <f t="shared" si="4"/>
        <v>164930</v>
      </c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</row>
    <row r="7" spans="1:83" ht="26.25" customHeight="1" x14ac:dyDescent="0.2">
      <c r="A7" s="111" t="s">
        <v>204</v>
      </c>
      <c r="B7" s="112">
        <v>10800</v>
      </c>
      <c r="C7" s="112">
        <v>10800</v>
      </c>
      <c r="D7" s="112">
        <v>2300</v>
      </c>
      <c r="E7" s="112">
        <v>0</v>
      </c>
      <c r="F7" s="112">
        <v>0</v>
      </c>
      <c r="G7" s="112">
        <v>0</v>
      </c>
      <c r="H7" s="112">
        <v>4600</v>
      </c>
      <c r="I7" s="112">
        <v>0</v>
      </c>
      <c r="J7" s="112">
        <v>0</v>
      </c>
      <c r="K7" s="112">
        <v>0</v>
      </c>
      <c r="L7" s="112">
        <v>0</v>
      </c>
      <c r="M7" s="112">
        <v>4600</v>
      </c>
      <c r="N7" s="113">
        <f t="shared" si="0"/>
        <v>33100</v>
      </c>
      <c r="O7" s="111" t="s">
        <v>204</v>
      </c>
      <c r="P7" s="112">
        <v>10800</v>
      </c>
      <c r="Q7" s="112">
        <v>10800</v>
      </c>
      <c r="R7" s="112">
        <v>4600</v>
      </c>
      <c r="S7" s="112">
        <v>0</v>
      </c>
      <c r="T7" s="112">
        <v>0</v>
      </c>
      <c r="U7" s="112">
        <v>0</v>
      </c>
      <c r="V7" s="112">
        <v>9200</v>
      </c>
      <c r="W7" s="112">
        <v>4600</v>
      </c>
      <c r="X7" s="112">
        <v>0</v>
      </c>
      <c r="Y7" s="112">
        <v>0</v>
      </c>
      <c r="Z7" s="112">
        <v>1900</v>
      </c>
      <c r="AA7" s="112">
        <v>7600</v>
      </c>
      <c r="AB7" s="113">
        <f t="shared" si="1"/>
        <v>49500</v>
      </c>
      <c r="AC7" s="111" t="s">
        <v>204</v>
      </c>
      <c r="AD7" s="112">
        <v>23760</v>
      </c>
      <c r="AE7" s="112">
        <v>11880</v>
      </c>
      <c r="AF7" s="112">
        <v>5060</v>
      </c>
      <c r="AG7" s="112">
        <v>0</v>
      </c>
      <c r="AH7" s="112">
        <v>0</v>
      </c>
      <c r="AI7" s="112">
        <v>4180</v>
      </c>
      <c r="AJ7" s="112">
        <v>15180</v>
      </c>
      <c r="AK7" s="112">
        <v>15180</v>
      </c>
      <c r="AL7" s="112">
        <v>2530</v>
      </c>
      <c r="AM7" s="112">
        <v>0</v>
      </c>
      <c r="AN7" s="112">
        <v>4180</v>
      </c>
      <c r="AO7" s="112">
        <v>15180</v>
      </c>
      <c r="AP7" s="113">
        <f t="shared" si="2"/>
        <v>97130</v>
      </c>
      <c r="AQ7" s="111" t="s">
        <v>204</v>
      </c>
      <c r="AR7" s="112">
        <v>31190</v>
      </c>
      <c r="AS7" s="112">
        <v>15595</v>
      </c>
      <c r="AT7" s="112">
        <v>5314</v>
      </c>
      <c r="AU7" s="112">
        <v>2195</v>
      </c>
      <c r="AV7" s="112">
        <v>2195</v>
      </c>
      <c r="AW7" s="112">
        <v>2195</v>
      </c>
      <c r="AX7" s="112">
        <v>21256</v>
      </c>
      <c r="AY7" s="112">
        <v>10628</v>
      </c>
      <c r="AZ7" s="112">
        <v>5314</v>
      </c>
      <c r="BA7" s="112">
        <v>2195</v>
      </c>
      <c r="BB7" s="112">
        <v>4390</v>
      </c>
      <c r="BC7" s="112">
        <v>21256</v>
      </c>
      <c r="BD7" s="113">
        <f t="shared" si="3"/>
        <v>123723</v>
      </c>
      <c r="BE7" s="111" t="s">
        <v>204</v>
      </c>
      <c r="BF7" s="112">
        <v>45850</v>
      </c>
      <c r="BG7" s="112">
        <v>32750</v>
      </c>
      <c r="BH7" s="112">
        <v>8370</v>
      </c>
      <c r="BI7" s="112">
        <v>4610</v>
      </c>
      <c r="BJ7" s="112">
        <v>4610</v>
      </c>
      <c r="BK7" s="112">
        <v>9220</v>
      </c>
      <c r="BL7" s="112">
        <v>27900</v>
      </c>
      <c r="BM7" s="112">
        <v>16740</v>
      </c>
      <c r="BN7" s="112">
        <v>5580</v>
      </c>
      <c r="BO7" s="112">
        <v>4610</v>
      </c>
      <c r="BP7" s="112">
        <v>9220</v>
      </c>
      <c r="BQ7" s="112">
        <v>27900</v>
      </c>
      <c r="BR7" s="113">
        <f t="shared" si="4"/>
        <v>197360</v>
      </c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</row>
    <row r="8" spans="1:83" ht="26.25" customHeight="1" x14ac:dyDescent="0.2">
      <c r="A8" s="111" t="s">
        <v>205</v>
      </c>
      <c r="B8" s="112">
        <v>8800</v>
      </c>
      <c r="C8" s="112">
        <v>8800</v>
      </c>
      <c r="D8" s="112">
        <v>0</v>
      </c>
      <c r="E8" s="112">
        <v>0</v>
      </c>
      <c r="F8" s="112">
        <v>0</v>
      </c>
      <c r="G8" s="112">
        <v>0</v>
      </c>
      <c r="H8" s="112">
        <v>8800</v>
      </c>
      <c r="I8" s="112">
        <v>0</v>
      </c>
      <c r="J8" s="112">
        <v>0</v>
      </c>
      <c r="K8" s="112">
        <v>0</v>
      </c>
      <c r="L8" s="112">
        <v>0</v>
      </c>
      <c r="M8" s="112">
        <v>5700</v>
      </c>
      <c r="N8" s="113">
        <f t="shared" si="0"/>
        <v>32100</v>
      </c>
      <c r="O8" s="111" t="s">
        <v>205</v>
      </c>
      <c r="P8" s="112">
        <v>11000</v>
      </c>
      <c r="Q8" s="112">
        <v>6600</v>
      </c>
      <c r="R8" s="112">
        <v>3800</v>
      </c>
      <c r="S8" s="112">
        <v>0</v>
      </c>
      <c r="T8" s="112">
        <v>0</v>
      </c>
      <c r="U8" s="112">
        <v>0</v>
      </c>
      <c r="V8" s="112">
        <v>8800</v>
      </c>
      <c r="W8" s="112">
        <v>3800</v>
      </c>
      <c r="X8" s="112">
        <v>0</v>
      </c>
      <c r="Y8" s="112">
        <v>0</v>
      </c>
      <c r="Z8" s="112">
        <v>0</v>
      </c>
      <c r="AA8" s="112">
        <v>7600</v>
      </c>
      <c r="AB8" s="113">
        <f t="shared" si="1"/>
        <v>41600</v>
      </c>
      <c r="AC8" s="111" t="s">
        <v>205</v>
      </c>
      <c r="AD8" s="112">
        <v>19360</v>
      </c>
      <c r="AE8" s="112">
        <v>19360</v>
      </c>
      <c r="AF8" s="112">
        <v>10450</v>
      </c>
      <c r="AG8" s="112">
        <v>0</v>
      </c>
      <c r="AH8" s="112">
        <v>1760</v>
      </c>
      <c r="AI8" s="112">
        <v>1760</v>
      </c>
      <c r="AJ8" s="112">
        <v>24200</v>
      </c>
      <c r="AK8" s="112">
        <v>10450</v>
      </c>
      <c r="AL8" s="112">
        <v>4180</v>
      </c>
      <c r="AM8" s="112">
        <v>0</v>
      </c>
      <c r="AN8" s="112">
        <v>3520</v>
      </c>
      <c r="AO8" s="112">
        <v>16720</v>
      </c>
      <c r="AP8" s="113">
        <f t="shared" si="2"/>
        <v>111760</v>
      </c>
      <c r="AQ8" s="111" t="s">
        <v>205</v>
      </c>
      <c r="AR8" s="112">
        <v>25410</v>
      </c>
      <c r="AS8" s="112">
        <v>15246</v>
      </c>
      <c r="AT8" s="112">
        <v>6585</v>
      </c>
      <c r="AU8" s="112">
        <v>0</v>
      </c>
      <c r="AV8" s="112">
        <v>0</v>
      </c>
      <c r="AW8" s="112">
        <v>3696</v>
      </c>
      <c r="AX8" s="112">
        <v>25410</v>
      </c>
      <c r="AY8" s="112">
        <v>4390</v>
      </c>
      <c r="AZ8" s="112">
        <v>0</v>
      </c>
      <c r="BA8" s="112">
        <v>3696</v>
      </c>
      <c r="BB8" s="112">
        <v>3696</v>
      </c>
      <c r="BC8" s="112">
        <v>17560</v>
      </c>
      <c r="BD8" s="113">
        <f t="shared" si="3"/>
        <v>105689</v>
      </c>
      <c r="BE8" s="111" t="s">
        <v>205</v>
      </c>
      <c r="BF8" s="112">
        <v>32016</v>
      </c>
      <c r="BG8" s="112">
        <v>10672</v>
      </c>
      <c r="BH8" s="112">
        <v>6915</v>
      </c>
      <c r="BI8" s="112">
        <v>6915</v>
      </c>
      <c r="BJ8" s="112">
        <v>3880</v>
      </c>
      <c r="BK8" s="112">
        <v>3880</v>
      </c>
      <c r="BL8" s="112">
        <v>32016</v>
      </c>
      <c r="BM8" s="112">
        <v>13830</v>
      </c>
      <c r="BN8" s="112">
        <v>13830</v>
      </c>
      <c r="BO8" s="112">
        <v>7760</v>
      </c>
      <c r="BP8" s="112">
        <v>15520</v>
      </c>
      <c r="BQ8" s="112">
        <v>26680</v>
      </c>
      <c r="BR8" s="113">
        <f t="shared" si="4"/>
        <v>173914</v>
      </c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</row>
    <row r="9" spans="1:83" ht="26.25" customHeight="1" x14ac:dyDescent="0.2">
      <c r="A9" s="114" t="s">
        <v>206</v>
      </c>
      <c r="B9" s="115">
        <f t="shared" ref="B9:M9" si="5">SUM(B4:B8)</f>
        <v>34400</v>
      </c>
      <c r="C9" s="115">
        <f t="shared" si="5"/>
        <v>29600</v>
      </c>
      <c r="D9" s="115">
        <f t="shared" si="5"/>
        <v>2300</v>
      </c>
      <c r="E9" s="115">
        <f t="shared" si="5"/>
        <v>0</v>
      </c>
      <c r="F9" s="115">
        <f t="shared" si="5"/>
        <v>0</v>
      </c>
      <c r="G9" s="115">
        <f t="shared" si="5"/>
        <v>0</v>
      </c>
      <c r="H9" s="115">
        <f t="shared" si="5"/>
        <v>34600</v>
      </c>
      <c r="I9" s="115">
        <f t="shared" si="5"/>
        <v>11200</v>
      </c>
      <c r="J9" s="115">
        <f t="shared" si="5"/>
        <v>0</v>
      </c>
      <c r="K9" s="115">
        <f t="shared" si="5"/>
        <v>0</v>
      </c>
      <c r="L9" s="115">
        <f t="shared" si="5"/>
        <v>0</v>
      </c>
      <c r="M9" s="115">
        <f t="shared" si="5"/>
        <v>29100</v>
      </c>
      <c r="N9" s="113">
        <f>SUM(N4+N8)</f>
        <v>56100</v>
      </c>
      <c r="O9" s="114" t="s">
        <v>206</v>
      </c>
      <c r="P9" s="115">
        <f t="shared" ref="P9:AA9" si="6">SUM(P4:P8)</f>
        <v>49000</v>
      </c>
      <c r="Q9" s="115">
        <f t="shared" si="6"/>
        <v>39600</v>
      </c>
      <c r="R9" s="115">
        <f t="shared" si="6"/>
        <v>8400</v>
      </c>
      <c r="S9" s="115">
        <f t="shared" si="6"/>
        <v>0</v>
      </c>
      <c r="T9" s="115">
        <f t="shared" si="6"/>
        <v>0</v>
      </c>
      <c r="U9" s="115">
        <f t="shared" si="6"/>
        <v>4800</v>
      </c>
      <c r="V9" s="115">
        <f t="shared" si="6"/>
        <v>49200</v>
      </c>
      <c r="W9" s="115">
        <f t="shared" si="6"/>
        <v>37200</v>
      </c>
      <c r="X9" s="115">
        <f t="shared" si="6"/>
        <v>8400</v>
      </c>
      <c r="Y9" s="115">
        <f t="shared" si="6"/>
        <v>0</v>
      </c>
      <c r="Z9" s="115">
        <f t="shared" si="6"/>
        <v>1900</v>
      </c>
      <c r="AA9" s="115">
        <f t="shared" si="6"/>
        <v>36400</v>
      </c>
      <c r="AB9" s="113">
        <f>SUM(O9:AA9)</f>
        <v>234900</v>
      </c>
      <c r="AC9" s="114" t="s">
        <v>206</v>
      </c>
      <c r="AD9" s="115">
        <f t="shared" ref="AD9:AO9" si="7">SUM(AD4:AD8)</f>
        <v>105600</v>
      </c>
      <c r="AE9" s="115">
        <f t="shared" si="7"/>
        <v>69080</v>
      </c>
      <c r="AF9" s="115">
        <f t="shared" si="7"/>
        <v>29150</v>
      </c>
      <c r="AG9" s="115">
        <f t="shared" si="7"/>
        <v>13640</v>
      </c>
      <c r="AH9" s="115">
        <f t="shared" si="7"/>
        <v>1760</v>
      </c>
      <c r="AI9" s="115">
        <f t="shared" si="7"/>
        <v>11220</v>
      </c>
      <c r="AJ9" s="115">
        <f t="shared" si="7"/>
        <v>82720</v>
      </c>
      <c r="AK9" s="115">
        <f t="shared" si="7"/>
        <v>52690</v>
      </c>
      <c r="AL9" s="115">
        <f t="shared" si="7"/>
        <v>11990</v>
      </c>
      <c r="AM9" s="115">
        <f t="shared" si="7"/>
        <v>0</v>
      </c>
      <c r="AN9" s="115">
        <f t="shared" si="7"/>
        <v>7700</v>
      </c>
      <c r="AO9" s="115">
        <f t="shared" si="7"/>
        <v>72820</v>
      </c>
      <c r="AP9" s="113">
        <f>SUM(AC9:AO9)</f>
        <v>458370</v>
      </c>
      <c r="AQ9" s="114" t="s">
        <v>206</v>
      </c>
      <c r="AR9" s="115">
        <f t="shared" ref="AR9:BC9" si="8">SUM(AR4:AR8)</f>
        <v>114482</v>
      </c>
      <c r="AS9" s="115">
        <f t="shared" si="8"/>
        <v>65557</v>
      </c>
      <c r="AT9" s="115">
        <f t="shared" si="8"/>
        <v>24131</v>
      </c>
      <c r="AU9" s="115">
        <f t="shared" si="8"/>
        <v>12007</v>
      </c>
      <c r="AV9" s="115">
        <f t="shared" si="8"/>
        <v>8699</v>
      </c>
      <c r="AW9" s="115">
        <f t="shared" si="8"/>
        <v>14914</v>
      </c>
      <c r="AX9" s="115">
        <f t="shared" si="8"/>
        <v>92140</v>
      </c>
      <c r="AY9" s="115">
        <f t="shared" si="8"/>
        <v>44344</v>
      </c>
      <c r="AZ9" s="115">
        <f t="shared" si="8"/>
        <v>15819</v>
      </c>
      <c r="BA9" s="115">
        <f t="shared" si="8"/>
        <v>16044</v>
      </c>
      <c r="BB9" s="115">
        <f t="shared" si="8"/>
        <v>19592</v>
      </c>
      <c r="BC9" s="115">
        <f t="shared" si="8"/>
        <v>104552</v>
      </c>
      <c r="BD9" s="113">
        <f>SUM(AQ9:BC9)</f>
        <v>532281</v>
      </c>
      <c r="BE9" s="114" t="s">
        <v>206</v>
      </c>
      <c r="BF9" s="115">
        <f t="shared" ref="BF9:BQ9" si="9">SUM(BF4:BF8)</f>
        <v>201008</v>
      </c>
      <c r="BG9" s="115">
        <f t="shared" si="9"/>
        <v>107420</v>
      </c>
      <c r="BH9" s="115">
        <f t="shared" si="9"/>
        <v>38789</v>
      </c>
      <c r="BI9" s="115">
        <f t="shared" si="9"/>
        <v>27037</v>
      </c>
      <c r="BJ9" s="115">
        <f t="shared" si="9"/>
        <v>22356</v>
      </c>
      <c r="BK9" s="115">
        <f t="shared" si="9"/>
        <v>36669</v>
      </c>
      <c r="BL9" s="115">
        <f t="shared" si="9"/>
        <v>135070</v>
      </c>
      <c r="BM9" s="115">
        <f t="shared" si="9"/>
        <v>66196</v>
      </c>
      <c r="BN9" s="115">
        <f t="shared" si="9"/>
        <v>41216</v>
      </c>
      <c r="BO9" s="115">
        <f t="shared" si="9"/>
        <v>28852</v>
      </c>
      <c r="BP9" s="115">
        <f t="shared" si="9"/>
        <v>39454</v>
      </c>
      <c r="BQ9" s="115">
        <f t="shared" si="9"/>
        <v>142310</v>
      </c>
      <c r="BR9" s="113">
        <f>SUM(BE9:BQ9)</f>
        <v>886377</v>
      </c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</row>
    <row r="10" spans="1:83" ht="26.25" customHeight="1" x14ac:dyDescent="0.2">
      <c r="A10" s="110" t="s">
        <v>207</v>
      </c>
      <c r="B10" s="23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68"/>
      <c r="AQ10" s="231"/>
      <c r="AR10" s="181"/>
      <c r="AS10" s="181"/>
      <c r="AT10" s="181"/>
      <c r="AU10" s="181"/>
      <c r="AV10" s="181"/>
      <c r="AW10" s="181"/>
      <c r="AX10" s="181"/>
      <c r="AY10" s="181"/>
      <c r="AZ10" s="181"/>
      <c r="BA10" s="181"/>
      <c r="BB10" s="181"/>
      <c r="BC10" s="181"/>
      <c r="BD10" s="232"/>
      <c r="BE10" s="233"/>
      <c r="BF10" s="181"/>
      <c r="BG10" s="181"/>
      <c r="BH10" s="181"/>
      <c r="BI10" s="181"/>
      <c r="BJ10" s="181"/>
      <c r="BK10" s="181"/>
      <c r="BL10" s="181"/>
      <c r="BM10" s="181"/>
      <c r="BN10" s="181"/>
      <c r="BO10" s="181"/>
      <c r="BP10" s="181"/>
      <c r="BQ10" s="181"/>
      <c r="BR10" s="232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  <c r="CC10" s="105"/>
      <c r="CD10" s="105"/>
      <c r="CE10" s="105"/>
    </row>
    <row r="11" spans="1:83" ht="26.25" customHeight="1" x14ac:dyDescent="0.2">
      <c r="A11" s="116" t="s">
        <v>208</v>
      </c>
      <c r="B11" s="117">
        <f>'6.5 Sueldos y cargas sociales'!C9</f>
        <v>2924</v>
      </c>
      <c r="C11" s="117">
        <v>2924</v>
      </c>
      <c r="D11" s="117">
        <v>2924</v>
      </c>
      <c r="E11" s="117">
        <v>2924</v>
      </c>
      <c r="F11" s="117">
        <v>2924</v>
      </c>
      <c r="G11" s="117">
        <v>2924</v>
      </c>
      <c r="H11" s="117">
        <v>2924</v>
      </c>
      <c r="I11" s="117">
        <v>2924</v>
      </c>
      <c r="J11" s="117">
        <v>2924</v>
      </c>
      <c r="K11" s="117">
        <v>2924</v>
      </c>
      <c r="L11" s="117">
        <v>2924</v>
      </c>
      <c r="M11" s="117">
        <v>2924</v>
      </c>
      <c r="N11" s="118">
        <f t="shared" ref="N11:N19" si="10">SUM(B11:M11)</f>
        <v>35088</v>
      </c>
      <c r="O11" s="116" t="s">
        <v>208</v>
      </c>
      <c r="P11" s="117">
        <v>2924</v>
      </c>
      <c r="Q11" s="117">
        <v>2924</v>
      </c>
      <c r="R11" s="117">
        <v>2924</v>
      </c>
      <c r="S11" s="117">
        <v>2924</v>
      </c>
      <c r="T11" s="117">
        <v>2924</v>
      </c>
      <c r="U11" s="117">
        <v>2924</v>
      </c>
      <c r="V11" s="117">
        <v>2924</v>
      </c>
      <c r="W11" s="117">
        <v>2924</v>
      </c>
      <c r="X11" s="117">
        <v>2924</v>
      </c>
      <c r="Y11" s="117">
        <v>2924</v>
      </c>
      <c r="Z11" s="117">
        <v>2924</v>
      </c>
      <c r="AA11" s="117">
        <v>2924</v>
      </c>
      <c r="AB11" s="118">
        <f t="shared" ref="AB11:AB17" si="11">SUM(O11:AA11)</f>
        <v>35088</v>
      </c>
      <c r="AC11" s="116" t="s">
        <v>208</v>
      </c>
      <c r="AD11" s="117">
        <v>2924</v>
      </c>
      <c r="AE11" s="117">
        <v>2924</v>
      </c>
      <c r="AF11" s="117">
        <v>2924</v>
      </c>
      <c r="AG11" s="117">
        <v>2924</v>
      </c>
      <c r="AH11" s="117">
        <v>2924</v>
      </c>
      <c r="AI11" s="117">
        <v>2924</v>
      </c>
      <c r="AJ11" s="117">
        <v>2924</v>
      </c>
      <c r="AK11" s="117">
        <v>2924</v>
      </c>
      <c r="AL11" s="117">
        <v>2924</v>
      </c>
      <c r="AM11" s="117">
        <v>2924</v>
      </c>
      <c r="AN11" s="117">
        <v>2924</v>
      </c>
      <c r="AO11" s="117">
        <v>2924</v>
      </c>
      <c r="AP11" s="118">
        <f t="shared" ref="AP11:AP39" si="12">SUM(AC11:AO11)</f>
        <v>35088</v>
      </c>
      <c r="AQ11" s="116" t="s">
        <v>208</v>
      </c>
      <c r="AR11" s="117">
        <v>2924</v>
      </c>
      <c r="AS11" s="117">
        <v>2924</v>
      </c>
      <c r="AT11" s="117">
        <v>2924</v>
      </c>
      <c r="AU11" s="117">
        <v>2924</v>
      </c>
      <c r="AV11" s="117">
        <v>2924</v>
      </c>
      <c r="AW11" s="117">
        <v>2924</v>
      </c>
      <c r="AX11" s="117">
        <v>2924</v>
      </c>
      <c r="AY11" s="117">
        <v>2924</v>
      </c>
      <c r="AZ11" s="117">
        <v>2924</v>
      </c>
      <c r="BA11" s="117">
        <v>2924</v>
      </c>
      <c r="BB11" s="117">
        <v>2924</v>
      </c>
      <c r="BC11" s="117">
        <v>2924</v>
      </c>
      <c r="BD11" s="118">
        <f t="shared" ref="BD11:BD39" si="13">SUM(AQ11:BC11)</f>
        <v>35088</v>
      </c>
      <c r="BE11" s="116" t="s">
        <v>208</v>
      </c>
      <c r="BF11" s="117">
        <v>2924</v>
      </c>
      <c r="BG11" s="117">
        <v>2924</v>
      </c>
      <c r="BH11" s="117">
        <v>2924</v>
      </c>
      <c r="BI11" s="117">
        <v>2924</v>
      </c>
      <c r="BJ11" s="117">
        <v>2924</v>
      </c>
      <c r="BK11" s="117">
        <v>2924</v>
      </c>
      <c r="BL11" s="117">
        <v>2924</v>
      </c>
      <c r="BM11" s="117">
        <v>2924</v>
      </c>
      <c r="BN11" s="117">
        <v>2924</v>
      </c>
      <c r="BO11" s="117">
        <v>2924</v>
      </c>
      <c r="BP11" s="117">
        <v>2924</v>
      </c>
      <c r="BQ11" s="117">
        <v>2924</v>
      </c>
      <c r="BR11" s="118">
        <f t="shared" ref="BR11:BR39" si="14">SUM(BE11:BQ11)</f>
        <v>35088</v>
      </c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</row>
    <row r="12" spans="1:83" ht="26.25" customHeight="1" x14ac:dyDescent="0.2">
      <c r="A12" s="116" t="s">
        <v>209</v>
      </c>
      <c r="B12" s="117">
        <f>'6.5 Sueldos y cargas sociales'!C10</f>
        <v>243.66666666666666</v>
      </c>
      <c r="C12" s="117">
        <v>243.67</v>
      </c>
      <c r="D12" s="117">
        <v>243.67</v>
      </c>
      <c r="E12" s="117">
        <v>243.67</v>
      </c>
      <c r="F12" s="117">
        <v>243.67</v>
      </c>
      <c r="G12" s="117">
        <v>243.67</v>
      </c>
      <c r="H12" s="117">
        <v>243.67</v>
      </c>
      <c r="I12" s="117">
        <v>243.67</v>
      </c>
      <c r="J12" s="117">
        <v>243.67</v>
      </c>
      <c r="K12" s="117">
        <v>243.67</v>
      </c>
      <c r="L12" s="117">
        <v>243.67</v>
      </c>
      <c r="M12" s="117">
        <v>243.67</v>
      </c>
      <c r="N12" s="118">
        <f t="shared" si="10"/>
        <v>2924.0366666666669</v>
      </c>
      <c r="O12" s="116" t="s">
        <v>209</v>
      </c>
      <c r="P12" s="117">
        <v>243.67</v>
      </c>
      <c r="Q12" s="117">
        <v>243.67</v>
      </c>
      <c r="R12" s="117">
        <v>243.67</v>
      </c>
      <c r="S12" s="117">
        <v>243.67</v>
      </c>
      <c r="T12" s="117">
        <v>243.67</v>
      </c>
      <c r="U12" s="117">
        <v>243.67</v>
      </c>
      <c r="V12" s="117">
        <v>243.67</v>
      </c>
      <c r="W12" s="117">
        <v>243.67</v>
      </c>
      <c r="X12" s="117">
        <v>243.67</v>
      </c>
      <c r="Y12" s="117">
        <v>243.67</v>
      </c>
      <c r="Z12" s="117">
        <v>243.67</v>
      </c>
      <c r="AA12" s="117">
        <v>243.67</v>
      </c>
      <c r="AB12" s="118">
        <f t="shared" si="11"/>
        <v>2924.0400000000004</v>
      </c>
      <c r="AC12" s="116" t="s">
        <v>209</v>
      </c>
      <c r="AD12" s="117">
        <v>243.67</v>
      </c>
      <c r="AE12" s="117">
        <v>243.67</v>
      </c>
      <c r="AF12" s="117">
        <v>243.67</v>
      </c>
      <c r="AG12" s="117">
        <v>243.67</v>
      </c>
      <c r="AH12" s="117">
        <v>243.67</v>
      </c>
      <c r="AI12" s="117">
        <v>243.67</v>
      </c>
      <c r="AJ12" s="117">
        <v>243.67</v>
      </c>
      <c r="AK12" s="117">
        <v>243.67</v>
      </c>
      <c r="AL12" s="117">
        <v>243.67</v>
      </c>
      <c r="AM12" s="117">
        <v>243.67</v>
      </c>
      <c r="AN12" s="117">
        <v>243.67</v>
      </c>
      <c r="AO12" s="117">
        <v>243.67</v>
      </c>
      <c r="AP12" s="118">
        <f t="shared" si="12"/>
        <v>2924.0400000000004</v>
      </c>
      <c r="AQ12" s="116" t="s">
        <v>209</v>
      </c>
      <c r="AR12" s="117">
        <v>243.67</v>
      </c>
      <c r="AS12" s="117">
        <v>243.67</v>
      </c>
      <c r="AT12" s="117">
        <v>243.67</v>
      </c>
      <c r="AU12" s="117">
        <v>243.67</v>
      </c>
      <c r="AV12" s="117">
        <v>243.67</v>
      </c>
      <c r="AW12" s="117">
        <v>243.67</v>
      </c>
      <c r="AX12" s="117">
        <v>243.67</v>
      </c>
      <c r="AY12" s="117">
        <v>243.67</v>
      </c>
      <c r="AZ12" s="117">
        <v>243.67</v>
      </c>
      <c r="BA12" s="117">
        <v>243.67</v>
      </c>
      <c r="BB12" s="117">
        <v>243.67</v>
      </c>
      <c r="BC12" s="117">
        <v>243.67</v>
      </c>
      <c r="BD12" s="118">
        <f t="shared" si="13"/>
        <v>2924.0400000000004</v>
      </c>
      <c r="BE12" s="116" t="s">
        <v>209</v>
      </c>
      <c r="BF12" s="117">
        <v>243.67</v>
      </c>
      <c r="BG12" s="117">
        <v>243.67</v>
      </c>
      <c r="BH12" s="117">
        <v>243.67</v>
      </c>
      <c r="BI12" s="117">
        <v>243.67</v>
      </c>
      <c r="BJ12" s="117">
        <v>243.67</v>
      </c>
      <c r="BK12" s="117">
        <v>243.67</v>
      </c>
      <c r="BL12" s="117">
        <v>243.67</v>
      </c>
      <c r="BM12" s="117">
        <v>243.67</v>
      </c>
      <c r="BN12" s="117">
        <v>243.67</v>
      </c>
      <c r="BO12" s="117">
        <v>243.67</v>
      </c>
      <c r="BP12" s="117">
        <v>243.67</v>
      </c>
      <c r="BQ12" s="117">
        <v>243.67</v>
      </c>
      <c r="BR12" s="118">
        <f t="shared" si="14"/>
        <v>2924.0400000000004</v>
      </c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</row>
    <row r="13" spans="1:83" ht="26.25" customHeight="1" x14ac:dyDescent="0.2">
      <c r="A13" s="119" t="s">
        <v>210</v>
      </c>
      <c r="B13" s="117">
        <f>'6.5 Sueldos y cargas sociales'!C22</f>
        <v>912.2879999999999</v>
      </c>
      <c r="C13" s="117">
        <v>912.29</v>
      </c>
      <c r="D13" s="117">
        <v>912.29</v>
      </c>
      <c r="E13" s="117">
        <v>912.29</v>
      </c>
      <c r="F13" s="117">
        <v>912.29</v>
      </c>
      <c r="G13" s="117">
        <v>912.29</v>
      </c>
      <c r="H13" s="117">
        <v>912.29</v>
      </c>
      <c r="I13" s="117">
        <v>912.29</v>
      </c>
      <c r="J13" s="117">
        <v>912.29</v>
      </c>
      <c r="K13" s="117">
        <v>912.29</v>
      </c>
      <c r="L13" s="117">
        <v>912.29</v>
      </c>
      <c r="M13" s="117">
        <v>912.29</v>
      </c>
      <c r="N13" s="118">
        <f t="shared" si="10"/>
        <v>10947.478000000003</v>
      </c>
      <c r="O13" s="116" t="s">
        <v>210</v>
      </c>
      <c r="P13" s="117">
        <v>912.29</v>
      </c>
      <c r="Q13" s="117">
        <v>912.29</v>
      </c>
      <c r="R13" s="117">
        <v>912.29</v>
      </c>
      <c r="S13" s="117">
        <v>912.29</v>
      </c>
      <c r="T13" s="117">
        <v>912.29</v>
      </c>
      <c r="U13" s="117">
        <v>912.29</v>
      </c>
      <c r="V13" s="117">
        <v>912.29</v>
      </c>
      <c r="W13" s="117">
        <v>912.29</v>
      </c>
      <c r="X13" s="117">
        <v>912.29</v>
      </c>
      <c r="Y13" s="117">
        <v>912.29</v>
      </c>
      <c r="Z13" s="117">
        <v>912.29</v>
      </c>
      <c r="AA13" s="117">
        <v>912.29</v>
      </c>
      <c r="AB13" s="118">
        <f t="shared" si="11"/>
        <v>10947.480000000003</v>
      </c>
      <c r="AC13" s="116" t="s">
        <v>210</v>
      </c>
      <c r="AD13" s="117">
        <v>912.29</v>
      </c>
      <c r="AE13" s="117">
        <v>912.29</v>
      </c>
      <c r="AF13" s="117">
        <v>912.29</v>
      </c>
      <c r="AG13" s="117">
        <v>912.29</v>
      </c>
      <c r="AH13" s="117">
        <v>912.29</v>
      </c>
      <c r="AI13" s="117">
        <v>912.29</v>
      </c>
      <c r="AJ13" s="117">
        <v>912.29</v>
      </c>
      <c r="AK13" s="117">
        <v>912.29</v>
      </c>
      <c r="AL13" s="117">
        <v>912.29</v>
      </c>
      <c r="AM13" s="117">
        <v>912.29</v>
      </c>
      <c r="AN13" s="117">
        <v>912.29</v>
      </c>
      <c r="AO13" s="117">
        <v>912.29</v>
      </c>
      <c r="AP13" s="118">
        <f t="shared" si="12"/>
        <v>10947.480000000003</v>
      </c>
      <c r="AQ13" s="116" t="s">
        <v>210</v>
      </c>
      <c r="AR13" s="117">
        <v>912.29</v>
      </c>
      <c r="AS13" s="117">
        <v>912.29</v>
      </c>
      <c r="AT13" s="117">
        <v>912.29</v>
      </c>
      <c r="AU13" s="117">
        <v>912.29</v>
      </c>
      <c r="AV13" s="117">
        <v>912.29</v>
      </c>
      <c r="AW13" s="117">
        <v>912.29</v>
      </c>
      <c r="AX13" s="117">
        <v>912.29</v>
      </c>
      <c r="AY13" s="117">
        <v>912.29</v>
      </c>
      <c r="AZ13" s="117">
        <v>912.29</v>
      </c>
      <c r="BA13" s="117">
        <v>912.29</v>
      </c>
      <c r="BB13" s="117">
        <v>912.29</v>
      </c>
      <c r="BC13" s="117">
        <v>912.29</v>
      </c>
      <c r="BD13" s="118">
        <f t="shared" si="13"/>
        <v>10947.480000000003</v>
      </c>
      <c r="BE13" s="116" t="s">
        <v>210</v>
      </c>
      <c r="BF13" s="117">
        <v>912.29</v>
      </c>
      <c r="BG13" s="117">
        <v>912.29</v>
      </c>
      <c r="BH13" s="117">
        <v>912.29</v>
      </c>
      <c r="BI13" s="117">
        <v>912.29</v>
      </c>
      <c r="BJ13" s="117">
        <v>912.29</v>
      </c>
      <c r="BK13" s="117">
        <v>912.29</v>
      </c>
      <c r="BL13" s="117">
        <v>912.29</v>
      </c>
      <c r="BM13" s="117">
        <v>912.29</v>
      </c>
      <c r="BN13" s="117">
        <v>912.29</v>
      </c>
      <c r="BO13" s="117">
        <v>912.29</v>
      </c>
      <c r="BP13" s="117">
        <v>912.29</v>
      </c>
      <c r="BQ13" s="117">
        <v>912.29</v>
      </c>
      <c r="BR13" s="118">
        <f t="shared" si="14"/>
        <v>10947.480000000003</v>
      </c>
      <c r="BS13" s="120"/>
      <c r="BT13" s="120"/>
      <c r="BU13" s="120"/>
      <c r="BV13" s="120"/>
      <c r="BW13" s="120"/>
      <c r="BX13" s="120"/>
      <c r="BY13" s="120"/>
      <c r="BZ13" s="120"/>
      <c r="CA13" s="120"/>
      <c r="CB13" s="120"/>
      <c r="CC13" s="120"/>
      <c r="CD13" s="120"/>
      <c r="CE13" s="120"/>
    </row>
    <row r="14" spans="1:83" ht="26.25" customHeight="1" x14ac:dyDescent="0.2">
      <c r="A14" s="5" t="s">
        <v>211</v>
      </c>
      <c r="B14" s="121">
        <f t="shared" ref="B14:M14" si="15">B9*0.7</f>
        <v>24080</v>
      </c>
      <c r="C14" s="121">
        <f t="shared" si="15"/>
        <v>20720</v>
      </c>
      <c r="D14" s="121">
        <f t="shared" si="15"/>
        <v>1610</v>
      </c>
      <c r="E14" s="121">
        <f t="shared" si="15"/>
        <v>0</v>
      </c>
      <c r="F14" s="121">
        <f t="shared" si="15"/>
        <v>0</v>
      </c>
      <c r="G14" s="121">
        <f t="shared" si="15"/>
        <v>0</v>
      </c>
      <c r="H14" s="121">
        <f t="shared" si="15"/>
        <v>24220</v>
      </c>
      <c r="I14" s="121">
        <f t="shared" si="15"/>
        <v>7839.9999999999991</v>
      </c>
      <c r="J14" s="121">
        <f t="shared" si="15"/>
        <v>0</v>
      </c>
      <c r="K14" s="121">
        <f t="shared" si="15"/>
        <v>0</v>
      </c>
      <c r="L14" s="121">
        <f t="shared" si="15"/>
        <v>0</v>
      </c>
      <c r="M14" s="121">
        <f t="shared" si="15"/>
        <v>20370</v>
      </c>
      <c r="N14" s="118">
        <f t="shared" si="10"/>
        <v>98840</v>
      </c>
      <c r="O14" s="5" t="s">
        <v>211</v>
      </c>
      <c r="P14" s="121">
        <f t="shared" ref="P14:AA14" si="16">P9*0.7</f>
        <v>34300</v>
      </c>
      <c r="Q14" s="121">
        <f t="shared" si="16"/>
        <v>27720</v>
      </c>
      <c r="R14" s="121">
        <f t="shared" si="16"/>
        <v>5880</v>
      </c>
      <c r="S14" s="121">
        <f t="shared" si="16"/>
        <v>0</v>
      </c>
      <c r="T14" s="121">
        <f t="shared" si="16"/>
        <v>0</v>
      </c>
      <c r="U14" s="121">
        <f t="shared" si="16"/>
        <v>3360</v>
      </c>
      <c r="V14" s="121">
        <f t="shared" si="16"/>
        <v>34440</v>
      </c>
      <c r="W14" s="121">
        <f t="shared" si="16"/>
        <v>26040</v>
      </c>
      <c r="X14" s="121">
        <f t="shared" si="16"/>
        <v>5880</v>
      </c>
      <c r="Y14" s="121">
        <f t="shared" si="16"/>
        <v>0</v>
      </c>
      <c r="Z14" s="121">
        <f t="shared" si="16"/>
        <v>1330</v>
      </c>
      <c r="AA14" s="121">
        <f t="shared" si="16"/>
        <v>25480</v>
      </c>
      <c r="AB14" s="118">
        <f t="shared" si="11"/>
        <v>164430</v>
      </c>
      <c r="AC14" s="5" t="s">
        <v>211</v>
      </c>
      <c r="AD14" s="121">
        <f t="shared" ref="AD14:AO14" si="17">AD9*0.7</f>
        <v>73920</v>
      </c>
      <c r="AE14" s="121">
        <f t="shared" si="17"/>
        <v>48356</v>
      </c>
      <c r="AF14" s="121">
        <f t="shared" si="17"/>
        <v>20405</v>
      </c>
      <c r="AG14" s="121">
        <f t="shared" si="17"/>
        <v>9548</v>
      </c>
      <c r="AH14" s="121">
        <f t="shared" si="17"/>
        <v>1232</v>
      </c>
      <c r="AI14" s="121">
        <f t="shared" si="17"/>
        <v>7853.9999999999991</v>
      </c>
      <c r="AJ14" s="121">
        <f t="shared" si="17"/>
        <v>57903.999999999993</v>
      </c>
      <c r="AK14" s="121">
        <f t="shared" si="17"/>
        <v>36883</v>
      </c>
      <c r="AL14" s="121">
        <f t="shared" si="17"/>
        <v>8393</v>
      </c>
      <c r="AM14" s="121">
        <f t="shared" si="17"/>
        <v>0</v>
      </c>
      <c r="AN14" s="121">
        <f t="shared" si="17"/>
        <v>5390</v>
      </c>
      <c r="AO14" s="121">
        <f t="shared" si="17"/>
        <v>50974</v>
      </c>
      <c r="AP14" s="118">
        <f t="shared" si="12"/>
        <v>320859</v>
      </c>
      <c r="AQ14" s="5" t="s">
        <v>211</v>
      </c>
      <c r="AR14" s="121">
        <f t="shared" ref="AR14:BC14" si="18">AR9*0.7</f>
        <v>80137.399999999994</v>
      </c>
      <c r="AS14" s="121">
        <f t="shared" si="18"/>
        <v>45889.899999999994</v>
      </c>
      <c r="AT14" s="121">
        <f t="shared" si="18"/>
        <v>16891.7</v>
      </c>
      <c r="AU14" s="121">
        <f t="shared" si="18"/>
        <v>8404.9</v>
      </c>
      <c r="AV14" s="121">
        <f t="shared" si="18"/>
        <v>6089.2999999999993</v>
      </c>
      <c r="AW14" s="121">
        <f t="shared" si="18"/>
        <v>10439.799999999999</v>
      </c>
      <c r="AX14" s="121">
        <f t="shared" si="18"/>
        <v>64497.999999999993</v>
      </c>
      <c r="AY14" s="121">
        <f t="shared" si="18"/>
        <v>31040.799999999999</v>
      </c>
      <c r="AZ14" s="121">
        <f t="shared" si="18"/>
        <v>11073.3</v>
      </c>
      <c r="BA14" s="121">
        <f t="shared" si="18"/>
        <v>11230.8</v>
      </c>
      <c r="BB14" s="121">
        <f t="shared" si="18"/>
        <v>13714.4</v>
      </c>
      <c r="BC14" s="121">
        <f t="shared" si="18"/>
        <v>73186.399999999994</v>
      </c>
      <c r="BD14" s="118">
        <f t="shared" si="13"/>
        <v>372596.69999999995</v>
      </c>
      <c r="BE14" s="5" t="s">
        <v>211</v>
      </c>
      <c r="BF14" s="121">
        <f t="shared" ref="BF14:BQ14" si="19">BF9*0.7</f>
        <v>140705.59999999998</v>
      </c>
      <c r="BG14" s="121">
        <f t="shared" si="19"/>
        <v>75194</v>
      </c>
      <c r="BH14" s="121">
        <f t="shared" si="19"/>
        <v>27152.3</v>
      </c>
      <c r="BI14" s="121">
        <f t="shared" si="19"/>
        <v>18925.899999999998</v>
      </c>
      <c r="BJ14" s="121">
        <f t="shared" si="19"/>
        <v>15649.199999999999</v>
      </c>
      <c r="BK14" s="121">
        <f t="shared" si="19"/>
        <v>25668.3</v>
      </c>
      <c r="BL14" s="121">
        <f t="shared" si="19"/>
        <v>94549</v>
      </c>
      <c r="BM14" s="121">
        <f t="shared" si="19"/>
        <v>46337.2</v>
      </c>
      <c r="BN14" s="121">
        <f t="shared" si="19"/>
        <v>28851.199999999997</v>
      </c>
      <c r="BO14" s="121">
        <f t="shared" si="19"/>
        <v>20196.399999999998</v>
      </c>
      <c r="BP14" s="121">
        <f t="shared" si="19"/>
        <v>27617.8</v>
      </c>
      <c r="BQ14" s="121">
        <f t="shared" si="19"/>
        <v>99617</v>
      </c>
      <c r="BR14" s="118">
        <f t="shared" si="14"/>
        <v>620463.89999999991</v>
      </c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120"/>
      <c r="CE14" s="120"/>
    </row>
    <row r="15" spans="1:83" ht="26.25" customHeight="1" x14ac:dyDescent="0.2">
      <c r="A15" s="5" t="s">
        <v>212</v>
      </c>
      <c r="B15" s="121">
        <v>36</v>
      </c>
      <c r="C15" s="121">
        <v>36</v>
      </c>
      <c r="D15" s="121">
        <v>36</v>
      </c>
      <c r="E15" s="121">
        <v>36</v>
      </c>
      <c r="F15" s="121">
        <v>36</v>
      </c>
      <c r="G15" s="121">
        <v>36</v>
      </c>
      <c r="H15" s="121">
        <v>36</v>
      </c>
      <c r="I15" s="121">
        <v>36</v>
      </c>
      <c r="J15" s="121">
        <v>36</v>
      </c>
      <c r="K15" s="121">
        <v>36</v>
      </c>
      <c r="L15" s="121">
        <v>36</v>
      </c>
      <c r="M15" s="121">
        <v>36</v>
      </c>
      <c r="N15" s="118">
        <f t="shared" si="10"/>
        <v>432</v>
      </c>
      <c r="O15" s="121" t="s">
        <v>212</v>
      </c>
      <c r="P15" s="121">
        <v>36</v>
      </c>
      <c r="Q15" s="121">
        <v>36</v>
      </c>
      <c r="R15" s="121">
        <v>36</v>
      </c>
      <c r="S15" s="121">
        <v>36</v>
      </c>
      <c r="T15" s="121">
        <v>36</v>
      </c>
      <c r="U15" s="121">
        <v>36</v>
      </c>
      <c r="V15" s="121">
        <v>36</v>
      </c>
      <c r="W15" s="121">
        <v>36</v>
      </c>
      <c r="X15" s="121">
        <v>36</v>
      </c>
      <c r="Y15" s="121">
        <v>36</v>
      </c>
      <c r="Z15" s="121">
        <v>36</v>
      </c>
      <c r="AA15" s="121">
        <v>36</v>
      </c>
      <c r="AB15" s="118">
        <f t="shared" si="11"/>
        <v>432</v>
      </c>
      <c r="AC15" s="121" t="s">
        <v>213</v>
      </c>
      <c r="AD15" s="121">
        <v>36</v>
      </c>
      <c r="AE15" s="121">
        <v>36</v>
      </c>
      <c r="AF15" s="121">
        <v>36</v>
      </c>
      <c r="AG15" s="121">
        <v>36</v>
      </c>
      <c r="AH15" s="121">
        <v>36</v>
      </c>
      <c r="AI15" s="121">
        <v>36</v>
      </c>
      <c r="AJ15" s="121">
        <v>36</v>
      </c>
      <c r="AK15" s="121">
        <v>36</v>
      </c>
      <c r="AL15" s="121">
        <v>36</v>
      </c>
      <c r="AM15" s="121">
        <v>36</v>
      </c>
      <c r="AN15" s="121">
        <v>36</v>
      </c>
      <c r="AO15" s="121">
        <v>36</v>
      </c>
      <c r="AP15" s="118">
        <f t="shared" si="12"/>
        <v>432</v>
      </c>
      <c r="AQ15" s="121" t="s">
        <v>214</v>
      </c>
      <c r="AR15" s="121">
        <v>36</v>
      </c>
      <c r="AS15" s="121">
        <v>36</v>
      </c>
      <c r="AT15" s="121">
        <v>36</v>
      </c>
      <c r="AU15" s="121">
        <v>36</v>
      </c>
      <c r="AV15" s="121">
        <v>36</v>
      </c>
      <c r="AW15" s="121">
        <v>36</v>
      </c>
      <c r="AX15" s="121">
        <v>36</v>
      </c>
      <c r="AY15" s="121">
        <v>36</v>
      </c>
      <c r="AZ15" s="121">
        <v>36</v>
      </c>
      <c r="BA15" s="121">
        <v>36</v>
      </c>
      <c r="BB15" s="121">
        <v>36</v>
      </c>
      <c r="BC15" s="121">
        <v>36</v>
      </c>
      <c r="BD15" s="118">
        <f t="shared" si="13"/>
        <v>432</v>
      </c>
      <c r="BE15" s="121" t="s">
        <v>215</v>
      </c>
      <c r="BF15" s="121">
        <v>36</v>
      </c>
      <c r="BG15" s="121">
        <v>36</v>
      </c>
      <c r="BH15" s="121">
        <v>36</v>
      </c>
      <c r="BI15" s="121">
        <v>36</v>
      </c>
      <c r="BJ15" s="121">
        <v>36</v>
      </c>
      <c r="BK15" s="121">
        <v>36</v>
      </c>
      <c r="BL15" s="121">
        <v>36</v>
      </c>
      <c r="BM15" s="121">
        <v>36</v>
      </c>
      <c r="BN15" s="121">
        <v>36</v>
      </c>
      <c r="BO15" s="121">
        <v>36</v>
      </c>
      <c r="BP15" s="121">
        <v>36</v>
      </c>
      <c r="BQ15" s="121">
        <v>36</v>
      </c>
      <c r="BR15" s="118">
        <f t="shared" si="14"/>
        <v>432</v>
      </c>
      <c r="BS15" s="120"/>
      <c r="BT15" s="120"/>
      <c r="BU15" s="120"/>
      <c r="BV15" s="120"/>
      <c r="BW15" s="120"/>
      <c r="BX15" s="120"/>
      <c r="BY15" s="120"/>
      <c r="BZ15" s="120"/>
      <c r="CA15" s="120"/>
      <c r="CB15" s="120"/>
      <c r="CC15" s="120"/>
      <c r="CD15" s="120"/>
      <c r="CE15" s="120"/>
    </row>
    <row r="16" spans="1:83" ht="26.25" customHeight="1" x14ac:dyDescent="0.2">
      <c r="A16" s="5" t="s">
        <v>216</v>
      </c>
      <c r="B16" s="121">
        <f t="shared" ref="B16:M16" si="20">650000/1435</f>
        <v>452.96167247386762</v>
      </c>
      <c r="C16" s="121">
        <f t="shared" si="20"/>
        <v>452.96167247386762</v>
      </c>
      <c r="D16" s="121">
        <f t="shared" si="20"/>
        <v>452.96167247386762</v>
      </c>
      <c r="E16" s="121">
        <f t="shared" si="20"/>
        <v>452.96167247386762</v>
      </c>
      <c r="F16" s="121">
        <f t="shared" si="20"/>
        <v>452.96167247386762</v>
      </c>
      <c r="G16" s="121">
        <f t="shared" si="20"/>
        <v>452.96167247386762</v>
      </c>
      <c r="H16" s="121">
        <f t="shared" si="20"/>
        <v>452.96167247386762</v>
      </c>
      <c r="I16" s="121">
        <f t="shared" si="20"/>
        <v>452.96167247386762</v>
      </c>
      <c r="J16" s="121">
        <f t="shared" si="20"/>
        <v>452.96167247386762</v>
      </c>
      <c r="K16" s="121">
        <f t="shared" si="20"/>
        <v>452.96167247386762</v>
      </c>
      <c r="L16" s="121">
        <f t="shared" si="20"/>
        <v>452.96167247386762</v>
      </c>
      <c r="M16" s="121">
        <f t="shared" si="20"/>
        <v>452.96167247386762</v>
      </c>
      <c r="N16" s="118">
        <f t="shared" si="10"/>
        <v>5435.5400696864126</v>
      </c>
      <c r="O16" s="5" t="s">
        <v>216</v>
      </c>
      <c r="P16" s="121">
        <f t="shared" ref="P16:AA16" si="21">650000/1435</f>
        <v>452.96167247386762</v>
      </c>
      <c r="Q16" s="121">
        <f t="shared" si="21"/>
        <v>452.96167247386762</v>
      </c>
      <c r="R16" s="121">
        <f t="shared" si="21"/>
        <v>452.96167247386762</v>
      </c>
      <c r="S16" s="121">
        <f t="shared" si="21"/>
        <v>452.96167247386762</v>
      </c>
      <c r="T16" s="121">
        <f t="shared" si="21"/>
        <v>452.96167247386762</v>
      </c>
      <c r="U16" s="121">
        <f t="shared" si="21"/>
        <v>452.96167247386762</v>
      </c>
      <c r="V16" s="121">
        <f t="shared" si="21"/>
        <v>452.96167247386762</v>
      </c>
      <c r="W16" s="121">
        <f t="shared" si="21"/>
        <v>452.96167247386762</v>
      </c>
      <c r="X16" s="121">
        <f t="shared" si="21"/>
        <v>452.96167247386762</v>
      </c>
      <c r="Y16" s="121">
        <f t="shared" si="21"/>
        <v>452.96167247386762</v>
      </c>
      <c r="Z16" s="121">
        <f t="shared" si="21"/>
        <v>452.96167247386762</v>
      </c>
      <c r="AA16" s="121">
        <f t="shared" si="21"/>
        <v>452.96167247386762</v>
      </c>
      <c r="AB16" s="118">
        <f t="shared" si="11"/>
        <v>5435.5400696864126</v>
      </c>
      <c r="AC16" s="5" t="s">
        <v>216</v>
      </c>
      <c r="AD16" s="121">
        <f t="shared" ref="AD16:AO16" si="22">650000/1435</f>
        <v>452.96167247386762</v>
      </c>
      <c r="AE16" s="121">
        <f t="shared" si="22"/>
        <v>452.96167247386762</v>
      </c>
      <c r="AF16" s="121">
        <f t="shared" si="22"/>
        <v>452.96167247386762</v>
      </c>
      <c r="AG16" s="121">
        <f t="shared" si="22"/>
        <v>452.96167247386762</v>
      </c>
      <c r="AH16" s="121">
        <f t="shared" si="22"/>
        <v>452.96167247386762</v>
      </c>
      <c r="AI16" s="121">
        <f t="shared" si="22"/>
        <v>452.96167247386762</v>
      </c>
      <c r="AJ16" s="121">
        <f t="shared" si="22"/>
        <v>452.96167247386762</v>
      </c>
      <c r="AK16" s="121">
        <f t="shared" si="22"/>
        <v>452.96167247386762</v>
      </c>
      <c r="AL16" s="121">
        <f t="shared" si="22"/>
        <v>452.96167247386762</v>
      </c>
      <c r="AM16" s="121">
        <f t="shared" si="22"/>
        <v>452.96167247386762</v>
      </c>
      <c r="AN16" s="121">
        <f t="shared" si="22"/>
        <v>452.96167247386762</v>
      </c>
      <c r="AO16" s="121">
        <f t="shared" si="22"/>
        <v>452.96167247386762</v>
      </c>
      <c r="AP16" s="118">
        <f t="shared" si="12"/>
        <v>5435.5400696864126</v>
      </c>
      <c r="AQ16" s="5" t="s">
        <v>216</v>
      </c>
      <c r="AR16" s="121">
        <f t="shared" ref="AR16:BC16" si="23">650000/1435</f>
        <v>452.96167247386762</v>
      </c>
      <c r="AS16" s="121">
        <f t="shared" si="23"/>
        <v>452.96167247386762</v>
      </c>
      <c r="AT16" s="121">
        <f t="shared" si="23"/>
        <v>452.96167247386762</v>
      </c>
      <c r="AU16" s="121">
        <f t="shared" si="23"/>
        <v>452.96167247386762</v>
      </c>
      <c r="AV16" s="121">
        <f t="shared" si="23"/>
        <v>452.96167247386762</v>
      </c>
      <c r="AW16" s="121">
        <f t="shared" si="23"/>
        <v>452.96167247386762</v>
      </c>
      <c r="AX16" s="121">
        <f t="shared" si="23"/>
        <v>452.96167247386762</v>
      </c>
      <c r="AY16" s="121">
        <f t="shared" si="23"/>
        <v>452.96167247386762</v>
      </c>
      <c r="AZ16" s="121">
        <f t="shared" si="23"/>
        <v>452.96167247386762</v>
      </c>
      <c r="BA16" s="121">
        <f t="shared" si="23"/>
        <v>452.96167247386762</v>
      </c>
      <c r="BB16" s="121">
        <f t="shared" si="23"/>
        <v>452.96167247386762</v>
      </c>
      <c r="BC16" s="121">
        <f t="shared" si="23"/>
        <v>452.96167247386762</v>
      </c>
      <c r="BD16" s="118">
        <f t="shared" si="13"/>
        <v>5435.5400696864126</v>
      </c>
      <c r="BE16" s="5" t="s">
        <v>216</v>
      </c>
      <c r="BF16" s="121">
        <f t="shared" ref="BF16:BQ16" si="24">650000/1435</f>
        <v>452.96167247386762</v>
      </c>
      <c r="BG16" s="121">
        <f t="shared" si="24"/>
        <v>452.96167247386762</v>
      </c>
      <c r="BH16" s="121">
        <f t="shared" si="24"/>
        <v>452.96167247386762</v>
      </c>
      <c r="BI16" s="121">
        <f t="shared" si="24"/>
        <v>452.96167247386762</v>
      </c>
      <c r="BJ16" s="121">
        <f t="shared" si="24"/>
        <v>452.96167247386762</v>
      </c>
      <c r="BK16" s="121">
        <f t="shared" si="24"/>
        <v>452.96167247386762</v>
      </c>
      <c r="BL16" s="121">
        <f t="shared" si="24"/>
        <v>452.96167247386762</v>
      </c>
      <c r="BM16" s="121">
        <f t="shared" si="24"/>
        <v>452.96167247386762</v>
      </c>
      <c r="BN16" s="121">
        <f t="shared" si="24"/>
        <v>452.96167247386762</v>
      </c>
      <c r="BO16" s="121">
        <f t="shared" si="24"/>
        <v>452.96167247386762</v>
      </c>
      <c r="BP16" s="121">
        <f t="shared" si="24"/>
        <v>452.96167247386762</v>
      </c>
      <c r="BQ16" s="121">
        <f t="shared" si="24"/>
        <v>452.96167247386762</v>
      </c>
      <c r="BR16" s="118">
        <f t="shared" si="14"/>
        <v>5435.5400696864126</v>
      </c>
      <c r="BS16" s="120"/>
      <c r="BT16" s="120"/>
      <c r="BU16" s="120"/>
      <c r="BV16" s="120"/>
      <c r="BW16" s="120"/>
      <c r="BX16" s="120"/>
      <c r="BY16" s="120"/>
      <c r="BZ16" s="120"/>
      <c r="CA16" s="120"/>
      <c r="CB16" s="120"/>
      <c r="CC16" s="120"/>
      <c r="CD16" s="120"/>
      <c r="CE16" s="120"/>
    </row>
    <row r="17" spans="1:83" ht="26.25" customHeight="1" x14ac:dyDescent="0.2">
      <c r="A17" s="5" t="s">
        <v>217</v>
      </c>
      <c r="B17" s="121" t="s">
        <v>218</v>
      </c>
      <c r="C17" s="121" t="s">
        <v>218</v>
      </c>
      <c r="D17" s="121" t="s">
        <v>218</v>
      </c>
      <c r="E17" s="121" t="s">
        <v>218</v>
      </c>
      <c r="F17" s="121" t="s">
        <v>218</v>
      </c>
      <c r="G17" s="121" t="s">
        <v>218</v>
      </c>
      <c r="H17" s="121" t="s">
        <v>218</v>
      </c>
      <c r="I17" s="121" t="s">
        <v>218</v>
      </c>
      <c r="J17" s="121" t="s">
        <v>218</v>
      </c>
      <c r="K17" s="121" t="s">
        <v>218</v>
      </c>
      <c r="L17" s="121" t="s">
        <v>218</v>
      </c>
      <c r="M17" s="121" t="s">
        <v>218</v>
      </c>
      <c r="N17" s="118">
        <f t="shared" si="10"/>
        <v>0</v>
      </c>
      <c r="O17" s="5" t="s">
        <v>217</v>
      </c>
      <c r="P17" s="121" t="s">
        <v>218</v>
      </c>
      <c r="Q17" s="121" t="s">
        <v>218</v>
      </c>
      <c r="R17" s="121" t="s">
        <v>218</v>
      </c>
      <c r="S17" s="121" t="s">
        <v>218</v>
      </c>
      <c r="T17" s="121" t="s">
        <v>218</v>
      </c>
      <c r="U17" s="121" t="s">
        <v>218</v>
      </c>
      <c r="V17" s="121" t="s">
        <v>218</v>
      </c>
      <c r="W17" s="121" t="s">
        <v>218</v>
      </c>
      <c r="X17" s="121" t="s">
        <v>218</v>
      </c>
      <c r="Y17" s="121" t="s">
        <v>218</v>
      </c>
      <c r="Z17" s="121" t="s">
        <v>218</v>
      </c>
      <c r="AA17" s="121" t="s">
        <v>218</v>
      </c>
      <c r="AB17" s="118">
        <f t="shared" si="11"/>
        <v>0</v>
      </c>
      <c r="AC17" s="5" t="s">
        <v>217</v>
      </c>
      <c r="AD17" s="122">
        <v>731</v>
      </c>
      <c r="AE17" s="122">
        <v>731</v>
      </c>
      <c r="AF17" s="122">
        <v>731</v>
      </c>
      <c r="AG17" s="122">
        <v>731</v>
      </c>
      <c r="AH17" s="122">
        <v>731</v>
      </c>
      <c r="AI17" s="122">
        <v>731</v>
      </c>
      <c r="AJ17" s="122">
        <v>731</v>
      </c>
      <c r="AK17" s="122">
        <v>731</v>
      </c>
      <c r="AL17" s="122">
        <v>731</v>
      </c>
      <c r="AM17" s="122">
        <v>731</v>
      </c>
      <c r="AN17" s="122">
        <v>731</v>
      </c>
      <c r="AO17" s="122">
        <v>731</v>
      </c>
      <c r="AP17" s="118">
        <f t="shared" si="12"/>
        <v>8772</v>
      </c>
      <c r="AQ17" s="5" t="s">
        <v>219</v>
      </c>
      <c r="AR17" s="121">
        <v>1462</v>
      </c>
      <c r="AS17" s="121">
        <v>1462</v>
      </c>
      <c r="AT17" s="121">
        <v>1462</v>
      </c>
      <c r="AU17" s="121">
        <v>1462</v>
      </c>
      <c r="AV17" s="121">
        <v>1462</v>
      </c>
      <c r="AW17" s="121">
        <v>1462</v>
      </c>
      <c r="AX17" s="121">
        <v>1462</v>
      </c>
      <c r="AY17" s="121">
        <v>1462</v>
      </c>
      <c r="AZ17" s="121">
        <v>1462</v>
      </c>
      <c r="BA17" s="121">
        <v>1462</v>
      </c>
      <c r="BB17" s="121">
        <v>1462</v>
      </c>
      <c r="BC17" s="121">
        <v>1462</v>
      </c>
      <c r="BD17" s="118">
        <f t="shared" si="13"/>
        <v>17544</v>
      </c>
      <c r="BE17" s="5" t="s">
        <v>219</v>
      </c>
      <c r="BF17" s="121">
        <v>1462</v>
      </c>
      <c r="BG17" s="121">
        <v>1462</v>
      </c>
      <c r="BH17" s="121">
        <v>1462</v>
      </c>
      <c r="BI17" s="121">
        <v>1462</v>
      </c>
      <c r="BJ17" s="121">
        <v>1462</v>
      </c>
      <c r="BK17" s="121">
        <v>1462</v>
      </c>
      <c r="BL17" s="121">
        <v>1462</v>
      </c>
      <c r="BM17" s="121">
        <v>1462</v>
      </c>
      <c r="BN17" s="121">
        <v>1462</v>
      </c>
      <c r="BO17" s="121">
        <v>1462</v>
      </c>
      <c r="BP17" s="121">
        <v>1462</v>
      </c>
      <c r="BQ17" s="121">
        <v>1462</v>
      </c>
      <c r="BR17" s="118">
        <f t="shared" si="14"/>
        <v>17544</v>
      </c>
      <c r="BS17" s="120"/>
      <c r="BT17" s="120"/>
      <c r="BU17" s="120"/>
      <c r="BV17" s="120"/>
      <c r="BW17" s="120"/>
      <c r="BX17" s="120"/>
      <c r="BY17" s="120"/>
      <c r="BZ17" s="120"/>
      <c r="CA17" s="120"/>
      <c r="CB17" s="120"/>
      <c r="CC17" s="120"/>
      <c r="CD17" s="120"/>
      <c r="CE17" s="120"/>
    </row>
    <row r="18" spans="1:83" ht="26.25" customHeight="1" x14ac:dyDescent="0.2">
      <c r="A18" s="5" t="s">
        <v>220</v>
      </c>
      <c r="B18" s="121">
        <v>7</v>
      </c>
      <c r="C18" s="121">
        <v>7</v>
      </c>
      <c r="D18" s="121">
        <v>7</v>
      </c>
      <c r="E18" s="121">
        <v>7</v>
      </c>
      <c r="F18" s="121">
        <v>7</v>
      </c>
      <c r="G18" s="121">
        <v>7</v>
      </c>
      <c r="H18" s="121">
        <v>7</v>
      </c>
      <c r="I18" s="121">
        <v>7</v>
      </c>
      <c r="J18" s="121">
        <v>7</v>
      </c>
      <c r="K18" s="121">
        <v>7</v>
      </c>
      <c r="L18" s="121">
        <v>7</v>
      </c>
      <c r="M18" s="121">
        <v>7</v>
      </c>
      <c r="N18" s="118">
        <f t="shared" si="10"/>
        <v>84</v>
      </c>
      <c r="O18" s="5" t="s">
        <v>220</v>
      </c>
      <c r="P18" s="121">
        <v>7</v>
      </c>
      <c r="Q18" s="121">
        <v>7</v>
      </c>
      <c r="R18" s="121">
        <v>7</v>
      </c>
      <c r="S18" s="121">
        <v>7</v>
      </c>
      <c r="T18" s="121">
        <v>7</v>
      </c>
      <c r="U18" s="121">
        <v>7</v>
      </c>
      <c r="V18" s="121">
        <v>7</v>
      </c>
      <c r="W18" s="121">
        <v>7</v>
      </c>
      <c r="X18" s="121">
        <v>7</v>
      </c>
      <c r="Y18" s="121">
        <v>7</v>
      </c>
      <c r="Z18" s="121">
        <v>7</v>
      </c>
      <c r="AA18" s="121">
        <v>7</v>
      </c>
      <c r="AB18" s="118">
        <f t="shared" ref="AB18:AB19" si="25">SUM(P18:AA18)</f>
        <v>84</v>
      </c>
      <c r="AC18" s="5" t="s">
        <v>220</v>
      </c>
      <c r="AD18" s="121">
        <v>7</v>
      </c>
      <c r="AE18" s="121">
        <v>7</v>
      </c>
      <c r="AF18" s="121">
        <v>7</v>
      </c>
      <c r="AG18" s="121">
        <v>7</v>
      </c>
      <c r="AH18" s="121">
        <v>7</v>
      </c>
      <c r="AI18" s="121">
        <v>7</v>
      </c>
      <c r="AJ18" s="121">
        <v>7</v>
      </c>
      <c r="AK18" s="121">
        <v>7</v>
      </c>
      <c r="AL18" s="121">
        <v>7</v>
      </c>
      <c r="AM18" s="121">
        <v>7</v>
      </c>
      <c r="AN18" s="121">
        <v>7</v>
      </c>
      <c r="AO18" s="121">
        <v>7</v>
      </c>
      <c r="AP18" s="118">
        <f t="shared" si="12"/>
        <v>84</v>
      </c>
      <c r="AQ18" s="5" t="s">
        <v>220</v>
      </c>
      <c r="AR18" s="121">
        <v>7</v>
      </c>
      <c r="AS18" s="121">
        <v>7</v>
      </c>
      <c r="AT18" s="121">
        <v>7</v>
      </c>
      <c r="AU18" s="121">
        <v>7</v>
      </c>
      <c r="AV18" s="121">
        <v>7</v>
      </c>
      <c r="AW18" s="121">
        <v>7</v>
      </c>
      <c r="AX18" s="121">
        <v>7</v>
      </c>
      <c r="AY18" s="121">
        <v>7</v>
      </c>
      <c r="AZ18" s="121">
        <v>7</v>
      </c>
      <c r="BA18" s="121">
        <v>7</v>
      </c>
      <c r="BB18" s="121">
        <v>7</v>
      </c>
      <c r="BC18" s="121">
        <v>7</v>
      </c>
      <c r="BD18" s="118">
        <f t="shared" si="13"/>
        <v>84</v>
      </c>
      <c r="BE18" s="5" t="s">
        <v>220</v>
      </c>
      <c r="BF18" s="121">
        <v>7</v>
      </c>
      <c r="BG18" s="121">
        <v>7</v>
      </c>
      <c r="BH18" s="121">
        <v>7</v>
      </c>
      <c r="BI18" s="121">
        <v>7</v>
      </c>
      <c r="BJ18" s="121">
        <v>7</v>
      </c>
      <c r="BK18" s="121">
        <v>7</v>
      </c>
      <c r="BL18" s="121">
        <v>7</v>
      </c>
      <c r="BM18" s="121">
        <v>7</v>
      </c>
      <c r="BN18" s="121">
        <v>7</v>
      </c>
      <c r="BO18" s="121">
        <v>7</v>
      </c>
      <c r="BP18" s="121">
        <v>7</v>
      </c>
      <c r="BQ18" s="121">
        <v>7</v>
      </c>
      <c r="BR18" s="118">
        <f t="shared" si="14"/>
        <v>84</v>
      </c>
      <c r="BS18" s="120"/>
      <c r="BT18" s="120"/>
      <c r="BU18" s="120"/>
      <c r="BV18" s="120"/>
      <c r="BW18" s="120"/>
      <c r="BX18" s="120"/>
      <c r="BY18" s="120"/>
      <c r="BZ18" s="120"/>
      <c r="CA18" s="120"/>
      <c r="CB18" s="120"/>
      <c r="CC18" s="120"/>
      <c r="CD18" s="120"/>
      <c r="CE18" s="120"/>
    </row>
    <row r="19" spans="1:83" ht="26.25" customHeight="1" x14ac:dyDescent="0.2">
      <c r="A19" s="5" t="s">
        <v>221</v>
      </c>
      <c r="B19" s="121">
        <v>4</v>
      </c>
      <c r="C19" s="121">
        <v>4</v>
      </c>
      <c r="D19" s="121">
        <v>4</v>
      </c>
      <c r="E19" s="121">
        <v>4</v>
      </c>
      <c r="F19" s="121">
        <v>4</v>
      </c>
      <c r="G19" s="121">
        <v>4</v>
      </c>
      <c r="H19" s="121">
        <v>4</v>
      </c>
      <c r="I19" s="121">
        <v>4</v>
      </c>
      <c r="J19" s="121">
        <v>4</v>
      </c>
      <c r="K19" s="121">
        <v>4</v>
      </c>
      <c r="L19" s="121">
        <v>4</v>
      </c>
      <c r="M19" s="121">
        <v>4</v>
      </c>
      <c r="N19" s="118">
        <f t="shared" si="10"/>
        <v>48</v>
      </c>
      <c r="O19" s="5" t="s">
        <v>221</v>
      </c>
      <c r="P19" s="121">
        <v>4</v>
      </c>
      <c r="Q19" s="121">
        <v>4</v>
      </c>
      <c r="R19" s="121">
        <v>4</v>
      </c>
      <c r="S19" s="121">
        <v>4</v>
      </c>
      <c r="T19" s="121">
        <v>4</v>
      </c>
      <c r="U19" s="121">
        <v>4</v>
      </c>
      <c r="V19" s="121">
        <v>4</v>
      </c>
      <c r="W19" s="121">
        <v>4</v>
      </c>
      <c r="X19" s="121">
        <v>4</v>
      </c>
      <c r="Y19" s="121">
        <v>4</v>
      </c>
      <c r="Z19" s="121">
        <v>4</v>
      </c>
      <c r="AA19" s="121">
        <v>4</v>
      </c>
      <c r="AB19" s="118">
        <f t="shared" si="25"/>
        <v>48</v>
      </c>
      <c r="AC19" s="5" t="s">
        <v>221</v>
      </c>
      <c r="AD19" s="121">
        <v>4</v>
      </c>
      <c r="AE19" s="121">
        <v>4</v>
      </c>
      <c r="AF19" s="121">
        <v>4</v>
      </c>
      <c r="AG19" s="121">
        <v>4</v>
      </c>
      <c r="AH19" s="121">
        <v>4</v>
      </c>
      <c r="AI19" s="121">
        <v>4</v>
      </c>
      <c r="AJ19" s="121">
        <v>4</v>
      </c>
      <c r="AK19" s="121">
        <v>4</v>
      </c>
      <c r="AL19" s="121">
        <v>4</v>
      </c>
      <c r="AM19" s="121">
        <v>4</v>
      </c>
      <c r="AN19" s="121">
        <v>4</v>
      </c>
      <c r="AO19" s="121">
        <v>4</v>
      </c>
      <c r="AP19" s="118">
        <f t="shared" si="12"/>
        <v>48</v>
      </c>
      <c r="AQ19" s="5" t="s">
        <v>221</v>
      </c>
      <c r="AR19" s="121">
        <v>4</v>
      </c>
      <c r="AS19" s="121">
        <v>4</v>
      </c>
      <c r="AT19" s="121">
        <v>4</v>
      </c>
      <c r="AU19" s="121">
        <v>4</v>
      </c>
      <c r="AV19" s="121">
        <v>4</v>
      </c>
      <c r="AW19" s="121">
        <v>4</v>
      </c>
      <c r="AX19" s="121">
        <v>4</v>
      </c>
      <c r="AY19" s="121">
        <v>4</v>
      </c>
      <c r="AZ19" s="121">
        <v>4</v>
      </c>
      <c r="BA19" s="121">
        <v>4</v>
      </c>
      <c r="BB19" s="121">
        <v>4</v>
      </c>
      <c r="BC19" s="121">
        <v>4</v>
      </c>
      <c r="BD19" s="118">
        <f t="shared" si="13"/>
        <v>48</v>
      </c>
      <c r="BE19" s="5" t="s">
        <v>221</v>
      </c>
      <c r="BF19" s="121">
        <v>4</v>
      </c>
      <c r="BG19" s="121">
        <v>4</v>
      </c>
      <c r="BH19" s="121">
        <v>4</v>
      </c>
      <c r="BI19" s="121">
        <v>4</v>
      </c>
      <c r="BJ19" s="121">
        <v>4</v>
      </c>
      <c r="BK19" s="121">
        <v>4</v>
      </c>
      <c r="BL19" s="121">
        <v>4</v>
      </c>
      <c r="BM19" s="121">
        <v>4</v>
      </c>
      <c r="BN19" s="121">
        <v>4</v>
      </c>
      <c r="BO19" s="121">
        <v>4</v>
      </c>
      <c r="BP19" s="121">
        <v>4</v>
      </c>
      <c r="BQ19" s="121">
        <v>4</v>
      </c>
      <c r="BR19" s="118">
        <f t="shared" si="14"/>
        <v>48</v>
      </c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120"/>
      <c r="CD19" s="120"/>
      <c r="CE19" s="120"/>
    </row>
    <row r="20" spans="1:83" ht="26.25" customHeight="1" x14ac:dyDescent="0.2">
      <c r="A20" s="5" t="s">
        <v>222</v>
      </c>
      <c r="B20" s="121">
        <v>6</v>
      </c>
      <c r="C20" s="121">
        <v>6</v>
      </c>
      <c r="D20" s="121">
        <v>6</v>
      </c>
      <c r="E20" s="121">
        <v>6</v>
      </c>
      <c r="F20" s="121">
        <v>6</v>
      </c>
      <c r="G20" s="121">
        <v>6</v>
      </c>
      <c r="H20" s="121">
        <v>6</v>
      </c>
      <c r="I20" s="121">
        <v>6</v>
      </c>
      <c r="J20" s="121">
        <v>6</v>
      </c>
      <c r="K20" s="121">
        <v>6</v>
      </c>
      <c r="L20" s="121">
        <v>6</v>
      </c>
      <c r="M20" s="121">
        <v>6</v>
      </c>
      <c r="N20" s="118">
        <f t="shared" ref="N20:N22" si="26">SUM(A20:M20)</f>
        <v>72</v>
      </c>
      <c r="O20" s="5" t="s">
        <v>222</v>
      </c>
      <c r="P20" s="121">
        <v>6</v>
      </c>
      <c r="Q20" s="121">
        <v>6</v>
      </c>
      <c r="R20" s="121">
        <v>6</v>
      </c>
      <c r="S20" s="121">
        <v>6</v>
      </c>
      <c r="T20" s="121">
        <v>6</v>
      </c>
      <c r="U20" s="121">
        <v>6</v>
      </c>
      <c r="V20" s="121">
        <v>6</v>
      </c>
      <c r="W20" s="121">
        <v>6</v>
      </c>
      <c r="X20" s="121">
        <v>6</v>
      </c>
      <c r="Y20" s="121">
        <v>6</v>
      </c>
      <c r="Z20" s="121">
        <v>6</v>
      </c>
      <c r="AA20" s="121">
        <v>6</v>
      </c>
      <c r="AB20" s="118">
        <f t="shared" ref="AB20:AB39" si="27">SUM(O20:AA20)</f>
        <v>72</v>
      </c>
      <c r="AC20" s="5" t="s">
        <v>222</v>
      </c>
      <c r="AD20" s="121">
        <v>6</v>
      </c>
      <c r="AE20" s="121">
        <v>6</v>
      </c>
      <c r="AF20" s="121">
        <v>6</v>
      </c>
      <c r="AG20" s="121">
        <v>6</v>
      </c>
      <c r="AH20" s="121">
        <v>6</v>
      </c>
      <c r="AI20" s="121">
        <v>6</v>
      </c>
      <c r="AJ20" s="121">
        <v>6</v>
      </c>
      <c r="AK20" s="121">
        <v>6</v>
      </c>
      <c r="AL20" s="121">
        <v>6</v>
      </c>
      <c r="AM20" s="121">
        <v>6</v>
      </c>
      <c r="AN20" s="121">
        <v>6</v>
      </c>
      <c r="AO20" s="121">
        <v>6</v>
      </c>
      <c r="AP20" s="118">
        <f t="shared" si="12"/>
        <v>72</v>
      </c>
      <c r="AQ20" s="5" t="s">
        <v>222</v>
      </c>
      <c r="AR20" s="121">
        <v>6</v>
      </c>
      <c r="AS20" s="121">
        <v>6</v>
      </c>
      <c r="AT20" s="121">
        <v>6</v>
      </c>
      <c r="AU20" s="121">
        <v>6</v>
      </c>
      <c r="AV20" s="121">
        <v>6</v>
      </c>
      <c r="AW20" s="121">
        <v>6</v>
      </c>
      <c r="AX20" s="121">
        <v>6</v>
      </c>
      <c r="AY20" s="121">
        <v>6</v>
      </c>
      <c r="AZ20" s="121">
        <v>6</v>
      </c>
      <c r="BA20" s="121">
        <v>6</v>
      </c>
      <c r="BB20" s="121">
        <v>6</v>
      </c>
      <c r="BC20" s="121">
        <v>6</v>
      </c>
      <c r="BD20" s="118">
        <f t="shared" si="13"/>
        <v>72</v>
      </c>
      <c r="BE20" s="5" t="s">
        <v>222</v>
      </c>
      <c r="BF20" s="121">
        <v>6</v>
      </c>
      <c r="BG20" s="121">
        <v>6</v>
      </c>
      <c r="BH20" s="121">
        <v>6</v>
      </c>
      <c r="BI20" s="121">
        <v>6</v>
      </c>
      <c r="BJ20" s="121">
        <v>6</v>
      </c>
      <c r="BK20" s="121">
        <v>6</v>
      </c>
      <c r="BL20" s="121">
        <v>6</v>
      </c>
      <c r="BM20" s="121">
        <v>6</v>
      </c>
      <c r="BN20" s="121">
        <v>6</v>
      </c>
      <c r="BO20" s="121">
        <v>6</v>
      </c>
      <c r="BP20" s="121">
        <v>6</v>
      </c>
      <c r="BQ20" s="121">
        <v>6</v>
      </c>
      <c r="BR20" s="118">
        <f t="shared" si="14"/>
        <v>72</v>
      </c>
      <c r="BS20" s="120"/>
      <c r="BT20" s="120"/>
      <c r="BU20" s="120"/>
      <c r="BV20" s="120"/>
      <c r="BW20" s="120"/>
      <c r="BX20" s="120"/>
      <c r="BY20" s="120"/>
      <c r="BZ20" s="120"/>
      <c r="CA20" s="120"/>
      <c r="CB20" s="120"/>
      <c r="CC20" s="120"/>
      <c r="CD20" s="120"/>
      <c r="CE20" s="120"/>
    </row>
    <row r="21" spans="1:83" ht="26.25" customHeight="1" x14ac:dyDescent="0.2">
      <c r="A21" s="5" t="s">
        <v>223</v>
      </c>
      <c r="B21" s="121">
        <v>1</v>
      </c>
      <c r="C21" s="121">
        <v>1</v>
      </c>
      <c r="D21" s="121">
        <v>1</v>
      </c>
      <c r="E21" s="121">
        <v>1</v>
      </c>
      <c r="F21" s="121">
        <v>1</v>
      </c>
      <c r="G21" s="121">
        <v>1</v>
      </c>
      <c r="H21" s="121">
        <v>1</v>
      </c>
      <c r="I21" s="121">
        <v>1</v>
      </c>
      <c r="J21" s="121">
        <v>1</v>
      </c>
      <c r="K21" s="121">
        <v>1</v>
      </c>
      <c r="L21" s="121">
        <v>1</v>
      </c>
      <c r="M21" s="121">
        <v>1</v>
      </c>
      <c r="N21" s="118">
        <f t="shared" si="26"/>
        <v>12</v>
      </c>
      <c r="O21" s="5" t="s">
        <v>223</v>
      </c>
      <c r="P21" s="121">
        <v>1</v>
      </c>
      <c r="Q21" s="121">
        <v>1</v>
      </c>
      <c r="R21" s="121">
        <v>1</v>
      </c>
      <c r="S21" s="121">
        <v>1</v>
      </c>
      <c r="T21" s="121">
        <v>1</v>
      </c>
      <c r="U21" s="121">
        <v>1</v>
      </c>
      <c r="V21" s="121">
        <v>1</v>
      </c>
      <c r="W21" s="121">
        <v>1</v>
      </c>
      <c r="X21" s="121">
        <v>1</v>
      </c>
      <c r="Y21" s="121">
        <v>1</v>
      </c>
      <c r="Z21" s="121">
        <v>1</v>
      </c>
      <c r="AA21" s="121">
        <v>1</v>
      </c>
      <c r="AB21" s="118">
        <f t="shared" si="27"/>
        <v>12</v>
      </c>
      <c r="AC21" s="5" t="s">
        <v>223</v>
      </c>
      <c r="AD21" s="121">
        <v>1</v>
      </c>
      <c r="AE21" s="121">
        <v>1</v>
      </c>
      <c r="AF21" s="121">
        <v>1</v>
      </c>
      <c r="AG21" s="121">
        <v>1</v>
      </c>
      <c r="AH21" s="121">
        <v>1</v>
      </c>
      <c r="AI21" s="121">
        <v>1</v>
      </c>
      <c r="AJ21" s="121">
        <v>1</v>
      </c>
      <c r="AK21" s="121">
        <v>1</v>
      </c>
      <c r="AL21" s="121">
        <v>1</v>
      </c>
      <c r="AM21" s="121">
        <v>1</v>
      </c>
      <c r="AN21" s="121">
        <v>1</v>
      </c>
      <c r="AO21" s="121">
        <v>1</v>
      </c>
      <c r="AP21" s="118">
        <f t="shared" si="12"/>
        <v>12</v>
      </c>
      <c r="AQ21" s="5" t="s">
        <v>223</v>
      </c>
      <c r="AR21" s="121">
        <v>1</v>
      </c>
      <c r="AS21" s="121">
        <v>1</v>
      </c>
      <c r="AT21" s="121">
        <v>1</v>
      </c>
      <c r="AU21" s="121">
        <v>1</v>
      </c>
      <c r="AV21" s="121">
        <v>1</v>
      </c>
      <c r="AW21" s="121">
        <v>1</v>
      </c>
      <c r="AX21" s="121">
        <v>1</v>
      </c>
      <c r="AY21" s="121">
        <v>1</v>
      </c>
      <c r="AZ21" s="121">
        <v>1</v>
      </c>
      <c r="BA21" s="121">
        <v>1</v>
      </c>
      <c r="BB21" s="121">
        <v>1</v>
      </c>
      <c r="BC21" s="121">
        <v>1</v>
      </c>
      <c r="BD21" s="118">
        <f t="shared" si="13"/>
        <v>12</v>
      </c>
      <c r="BE21" s="5" t="s">
        <v>223</v>
      </c>
      <c r="BF21" s="121">
        <v>1</v>
      </c>
      <c r="BG21" s="121">
        <v>1</v>
      </c>
      <c r="BH21" s="121">
        <v>1</v>
      </c>
      <c r="BI21" s="121">
        <v>1</v>
      </c>
      <c r="BJ21" s="121">
        <v>1</v>
      </c>
      <c r="BK21" s="121">
        <v>1</v>
      </c>
      <c r="BL21" s="121">
        <v>1</v>
      </c>
      <c r="BM21" s="121">
        <v>1</v>
      </c>
      <c r="BN21" s="121">
        <v>1</v>
      </c>
      <c r="BO21" s="121">
        <v>1</v>
      </c>
      <c r="BP21" s="121">
        <v>1</v>
      </c>
      <c r="BQ21" s="121">
        <v>1</v>
      </c>
      <c r="BR21" s="118">
        <f t="shared" si="14"/>
        <v>12</v>
      </c>
      <c r="BS21" s="120"/>
      <c r="BT21" s="120"/>
      <c r="BU21" s="120"/>
      <c r="BV21" s="120"/>
      <c r="BW21" s="120"/>
      <c r="BX21" s="120"/>
      <c r="BY21" s="120"/>
      <c r="BZ21" s="120"/>
      <c r="CA21" s="120"/>
      <c r="CB21" s="120"/>
      <c r="CC21" s="120"/>
      <c r="CD21" s="120"/>
      <c r="CE21" s="120"/>
    </row>
    <row r="22" spans="1:83" ht="26.25" customHeight="1" x14ac:dyDescent="0.2">
      <c r="A22" s="5" t="s">
        <v>224</v>
      </c>
      <c r="B22" s="121">
        <v>3</v>
      </c>
      <c r="C22" s="121">
        <v>3</v>
      </c>
      <c r="D22" s="121">
        <v>3</v>
      </c>
      <c r="E22" s="121">
        <v>3</v>
      </c>
      <c r="F22" s="121">
        <v>3</v>
      </c>
      <c r="G22" s="121">
        <v>3</v>
      </c>
      <c r="H22" s="121">
        <v>3</v>
      </c>
      <c r="I22" s="121">
        <v>3</v>
      </c>
      <c r="J22" s="121">
        <v>3</v>
      </c>
      <c r="K22" s="121">
        <v>3</v>
      </c>
      <c r="L22" s="121">
        <v>3</v>
      </c>
      <c r="M22" s="121">
        <v>3</v>
      </c>
      <c r="N22" s="118">
        <f t="shared" si="26"/>
        <v>36</v>
      </c>
      <c r="O22" s="5" t="s">
        <v>224</v>
      </c>
      <c r="P22" s="121">
        <v>3</v>
      </c>
      <c r="Q22" s="121">
        <v>3</v>
      </c>
      <c r="R22" s="121">
        <v>3</v>
      </c>
      <c r="S22" s="121">
        <v>3</v>
      </c>
      <c r="T22" s="121">
        <v>3</v>
      </c>
      <c r="U22" s="121">
        <v>3</v>
      </c>
      <c r="V22" s="121">
        <v>3</v>
      </c>
      <c r="W22" s="121">
        <v>3</v>
      </c>
      <c r="X22" s="121">
        <v>3</v>
      </c>
      <c r="Y22" s="121">
        <v>3</v>
      </c>
      <c r="Z22" s="121">
        <v>3</v>
      </c>
      <c r="AA22" s="121">
        <v>3</v>
      </c>
      <c r="AB22" s="118">
        <f t="shared" si="27"/>
        <v>36</v>
      </c>
      <c r="AC22" s="5" t="s">
        <v>224</v>
      </c>
      <c r="AD22" s="121">
        <v>3</v>
      </c>
      <c r="AE22" s="121">
        <v>3</v>
      </c>
      <c r="AF22" s="121">
        <v>3</v>
      </c>
      <c r="AG22" s="121">
        <v>3</v>
      </c>
      <c r="AH22" s="121">
        <v>3</v>
      </c>
      <c r="AI22" s="121">
        <v>3</v>
      </c>
      <c r="AJ22" s="121">
        <v>3</v>
      </c>
      <c r="AK22" s="121">
        <v>3</v>
      </c>
      <c r="AL22" s="121">
        <v>3</v>
      </c>
      <c r="AM22" s="121">
        <v>3</v>
      </c>
      <c r="AN22" s="121">
        <v>3</v>
      </c>
      <c r="AO22" s="121">
        <v>3</v>
      </c>
      <c r="AP22" s="118">
        <f t="shared" si="12"/>
        <v>36</v>
      </c>
      <c r="AQ22" s="5" t="s">
        <v>224</v>
      </c>
      <c r="AR22" s="121">
        <v>3</v>
      </c>
      <c r="AS22" s="121">
        <v>3</v>
      </c>
      <c r="AT22" s="121">
        <v>3</v>
      </c>
      <c r="AU22" s="121">
        <v>3</v>
      </c>
      <c r="AV22" s="121">
        <v>3</v>
      </c>
      <c r="AW22" s="121">
        <v>3</v>
      </c>
      <c r="AX22" s="121">
        <v>3</v>
      </c>
      <c r="AY22" s="121">
        <v>3</v>
      </c>
      <c r="AZ22" s="121">
        <v>3</v>
      </c>
      <c r="BA22" s="121">
        <v>3</v>
      </c>
      <c r="BB22" s="121">
        <v>3</v>
      </c>
      <c r="BC22" s="121">
        <v>3</v>
      </c>
      <c r="BD22" s="118">
        <f t="shared" si="13"/>
        <v>36</v>
      </c>
      <c r="BE22" s="5" t="s">
        <v>224</v>
      </c>
      <c r="BF22" s="121">
        <v>3</v>
      </c>
      <c r="BG22" s="121">
        <v>3</v>
      </c>
      <c r="BH22" s="121">
        <v>3</v>
      </c>
      <c r="BI22" s="121">
        <v>3</v>
      </c>
      <c r="BJ22" s="121">
        <v>3</v>
      </c>
      <c r="BK22" s="121">
        <v>3</v>
      </c>
      <c r="BL22" s="121">
        <v>3</v>
      </c>
      <c r="BM22" s="121">
        <v>3</v>
      </c>
      <c r="BN22" s="121">
        <v>3</v>
      </c>
      <c r="BO22" s="121">
        <v>3</v>
      </c>
      <c r="BP22" s="121">
        <v>3</v>
      </c>
      <c r="BQ22" s="121">
        <v>3</v>
      </c>
      <c r="BR22" s="118">
        <f t="shared" si="14"/>
        <v>36</v>
      </c>
      <c r="BS22" s="120"/>
      <c r="BT22" s="120"/>
      <c r="BU22" s="120"/>
      <c r="BV22" s="120"/>
      <c r="BW22" s="120"/>
      <c r="BX22" s="120"/>
      <c r="BY22" s="120"/>
      <c r="BZ22" s="120"/>
      <c r="CA22" s="120"/>
      <c r="CB22" s="120"/>
      <c r="CC22" s="120"/>
      <c r="CD22" s="120"/>
      <c r="CE22" s="120"/>
    </row>
    <row r="23" spans="1:83" ht="26.25" customHeight="1" x14ac:dyDescent="0.2">
      <c r="A23" s="5" t="s">
        <v>225</v>
      </c>
      <c r="B23" s="121">
        <v>29.47</v>
      </c>
      <c r="C23" s="121">
        <v>29.47</v>
      </c>
      <c r="D23" s="121">
        <v>29.47</v>
      </c>
      <c r="E23" s="121">
        <v>29.47</v>
      </c>
      <c r="F23" s="121">
        <v>29.47</v>
      </c>
      <c r="G23" s="121">
        <v>29.47</v>
      </c>
      <c r="H23" s="121">
        <v>29.47</v>
      </c>
      <c r="I23" s="121">
        <v>29.47</v>
      </c>
      <c r="J23" s="121">
        <v>29.47</v>
      </c>
      <c r="K23" s="121">
        <v>29.47</v>
      </c>
      <c r="L23" s="121">
        <v>29.47</v>
      </c>
      <c r="M23" s="121">
        <v>29.47</v>
      </c>
      <c r="N23" s="118">
        <f t="shared" ref="N23:N39" si="28">SUM(B23:M23)</f>
        <v>353.6400000000001</v>
      </c>
      <c r="O23" s="5" t="s">
        <v>225</v>
      </c>
      <c r="P23" s="121">
        <v>29.47</v>
      </c>
      <c r="Q23" s="121">
        <v>29.47</v>
      </c>
      <c r="R23" s="121">
        <v>29.47</v>
      </c>
      <c r="S23" s="121">
        <v>29.47</v>
      </c>
      <c r="T23" s="121">
        <v>29.47</v>
      </c>
      <c r="U23" s="121">
        <v>29.47</v>
      </c>
      <c r="V23" s="121">
        <v>29.47</v>
      </c>
      <c r="W23" s="121">
        <v>29.47</v>
      </c>
      <c r="X23" s="121">
        <v>29.47</v>
      </c>
      <c r="Y23" s="121">
        <v>29.47</v>
      </c>
      <c r="Z23" s="121">
        <v>29.47</v>
      </c>
      <c r="AA23" s="121">
        <v>29.47</v>
      </c>
      <c r="AB23" s="118">
        <f t="shared" si="27"/>
        <v>353.6400000000001</v>
      </c>
      <c r="AC23" s="5" t="s">
        <v>225</v>
      </c>
      <c r="AD23" s="121">
        <v>29.47</v>
      </c>
      <c r="AE23" s="121">
        <v>29.47</v>
      </c>
      <c r="AF23" s="121">
        <v>29.47</v>
      </c>
      <c r="AG23" s="121">
        <v>29.47</v>
      </c>
      <c r="AH23" s="121">
        <v>29.47</v>
      </c>
      <c r="AI23" s="121">
        <v>29.47</v>
      </c>
      <c r="AJ23" s="121">
        <v>29.47</v>
      </c>
      <c r="AK23" s="121">
        <v>29.47</v>
      </c>
      <c r="AL23" s="121">
        <v>29.47</v>
      </c>
      <c r="AM23" s="121">
        <v>29.47</v>
      </c>
      <c r="AN23" s="121">
        <v>29.47</v>
      </c>
      <c r="AO23" s="121">
        <v>29.47</v>
      </c>
      <c r="AP23" s="118">
        <f t="shared" si="12"/>
        <v>353.6400000000001</v>
      </c>
      <c r="AQ23" s="5" t="s">
        <v>225</v>
      </c>
      <c r="AR23" s="121">
        <v>29.47</v>
      </c>
      <c r="AS23" s="121">
        <v>29.47</v>
      </c>
      <c r="AT23" s="121">
        <v>29.47</v>
      </c>
      <c r="AU23" s="121">
        <v>29.47</v>
      </c>
      <c r="AV23" s="121">
        <v>29.47</v>
      </c>
      <c r="AW23" s="121">
        <v>29.47</v>
      </c>
      <c r="AX23" s="121">
        <v>29.47</v>
      </c>
      <c r="AY23" s="121">
        <v>29.47</v>
      </c>
      <c r="AZ23" s="121">
        <v>29.47</v>
      </c>
      <c r="BA23" s="121">
        <v>29.47</v>
      </c>
      <c r="BB23" s="121">
        <v>29.47</v>
      </c>
      <c r="BC23" s="121">
        <v>29.47</v>
      </c>
      <c r="BD23" s="118">
        <f t="shared" si="13"/>
        <v>353.6400000000001</v>
      </c>
      <c r="BE23" s="5" t="s">
        <v>225</v>
      </c>
      <c r="BF23" s="121">
        <v>29.47</v>
      </c>
      <c r="BG23" s="121">
        <v>29.47</v>
      </c>
      <c r="BH23" s="121">
        <v>29.47</v>
      </c>
      <c r="BI23" s="121">
        <v>29.47</v>
      </c>
      <c r="BJ23" s="121">
        <v>29.47</v>
      </c>
      <c r="BK23" s="121">
        <v>29.47</v>
      </c>
      <c r="BL23" s="121">
        <v>29.47</v>
      </c>
      <c r="BM23" s="121">
        <v>29.47</v>
      </c>
      <c r="BN23" s="121">
        <v>29.47</v>
      </c>
      <c r="BO23" s="121">
        <v>29.47</v>
      </c>
      <c r="BP23" s="121">
        <v>29.47</v>
      </c>
      <c r="BQ23" s="121">
        <v>29.47</v>
      </c>
      <c r="BR23" s="118">
        <f t="shared" si="14"/>
        <v>353.6400000000001</v>
      </c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0"/>
      <c r="CD23" s="120"/>
      <c r="CE23" s="120"/>
    </row>
    <row r="24" spans="1:83" ht="26.25" customHeight="1" x14ac:dyDescent="0.2">
      <c r="A24" s="5" t="s">
        <v>226</v>
      </c>
      <c r="B24" s="121">
        <v>19.39</v>
      </c>
      <c r="C24" s="121">
        <v>19.39</v>
      </c>
      <c r="D24" s="121">
        <v>19.39</v>
      </c>
      <c r="E24" s="121">
        <v>19.39</v>
      </c>
      <c r="F24" s="121">
        <v>19.39</v>
      </c>
      <c r="G24" s="121">
        <v>19.39</v>
      </c>
      <c r="H24" s="121">
        <v>19.39</v>
      </c>
      <c r="I24" s="121">
        <v>19.39</v>
      </c>
      <c r="J24" s="121">
        <v>19.39</v>
      </c>
      <c r="K24" s="121">
        <v>19.39</v>
      </c>
      <c r="L24" s="121">
        <v>19.39</v>
      </c>
      <c r="M24" s="121">
        <v>19.39</v>
      </c>
      <c r="N24" s="118">
        <f t="shared" si="28"/>
        <v>232.67999999999995</v>
      </c>
      <c r="O24" s="5" t="s">
        <v>226</v>
      </c>
      <c r="P24" s="121">
        <v>19.39</v>
      </c>
      <c r="Q24" s="121">
        <v>19.39</v>
      </c>
      <c r="R24" s="121">
        <v>19.39</v>
      </c>
      <c r="S24" s="121">
        <v>19.39</v>
      </c>
      <c r="T24" s="121">
        <v>19.39</v>
      </c>
      <c r="U24" s="121">
        <v>19.39</v>
      </c>
      <c r="V24" s="121">
        <v>19.39</v>
      </c>
      <c r="W24" s="121">
        <v>19.39</v>
      </c>
      <c r="X24" s="121">
        <v>19.39</v>
      </c>
      <c r="Y24" s="121">
        <v>19.39</v>
      </c>
      <c r="Z24" s="121">
        <v>19.39</v>
      </c>
      <c r="AA24" s="121">
        <v>19.39</v>
      </c>
      <c r="AB24" s="118">
        <f t="shared" si="27"/>
        <v>232.67999999999995</v>
      </c>
      <c r="AC24" s="5" t="s">
        <v>226</v>
      </c>
      <c r="AD24" s="121">
        <v>19.39</v>
      </c>
      <c r="AE24" s="121">
        <v>19.39</v>
      </c>
      <c r="AF24" s="121">
        <v>19.39</v>
      </c>
      <c r="AG24" s="121">
        <v>19.39</v>
      </c>
      <c r="AH24" s="121">
        <v>19.39</v>
      </c>
      <c r="AI24" s="121">
        <v>19.39</v>
      </c>
      <c r="AJ24" s="121">
        <v>19.39</v>
      </c>
      <c r="AK24" s="121">
        <v>19.39</v>
      </c>
      <c r="AL24" s="121">
        <v>19.39</v>
      </c>
      <c r="AM24" s="121">
        <v>19.39</v>
      </c>
      <c r="AN24" s="121">
        <v>19.39</v>
      </c>
      <c r="AO24" s="121">
        <v>19.39</v>
      </c>
      <c r="AP24" s="118">
        <f t="shared" si="12"/>
        <v>232.67999999999995</v>
      </c>
      <c r="AQ24" s="5" t="s">
        <v>226</v>
      </c>
      <c r="AR24" s="121">
        <v>19.39</v>
      </c>
      <c r="AS24" s="121">
        <v>19.39</v>
      </c>
      <c r="AT24" s="121">
        <v>19.39</v>
      </c>
      <c r="AU24" s="121">
        <v>19.39</v>
      </c>
      <c r="AV24" s="121">
        <v>19.39</v>
      </c>
      <c r="AW24" s="121">
        <v>19.39</v>
      </c>
      <c r="AX24" s="121">
        <v>19.39</v>
      </c>
      <c r="AY24" s="121">
        <v>19.39</v>
      </c>
      <c r="AZ24" s="121">
        <v>19.39</v>
      </c>
      <c r="BA24" s="121">
        <v>19.39</v>
      </c>
      <c r="BB24" s="121">
        <v>19.39</v>
      </c>
      <c r="BC24" s="121">
        <v>19.39</v>
      </c>
      <c r="BD24" s="118">
        <f t="shared" si="13"/>
        <v>232.67999999999995</v>
      </c>
      <c r="BE24" s="5" t="s">
        <v>226</v>
      </c>
      <c r="BF24" s="121">
        <v>19.39</v>
      </c>
      <c r="BG24" s="121">
        <v>19.39</v>
      </c>
      <c r="BH24" s="121">
        <v>19.39</v>
      </c>
      <c r="BI24" s="121">
        <v>19.39</v>
      </c>
      <c r="BJ24" s="121">
        <v>19.39</v>
      </c>
      <c r="BK24" s="121">
        <v>19.39</v>
      </c>
      <c r="BL24" s="121">
        <v>19.39</v>
      </c>
      <c r="BM24" s="121">
        <v>19.39</v>
      </c>
      <c r="BN24" s="121">
        <v>19.39</v>
      </c>
      <c r="BO24" s="121">
        <v>19.39</v>
      </c>
      <c r="BP24" s="121">
        <v>19.39</v>
      </c>
      <c r="BQ24" s="121">
        <v>19.39</v>
      </c>
      <c r="BR24" s="118">
        <f t="shared" si="14"/>
        <v>232.67999999999995</v>
      </c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</row>
    <row r="25" spans="1:83" ht="26.25" customHeight="1" x14ac:dyDescent="0.2">
      <c r="A25" s="5" t="s">
        <v>227</v>
      </c>
      <c r="B25" s="121">
        <v>418</v>
      </c>
      <c r="C25" s="121">
        <v>418</v>
      </c>
      <c r="D25" s="121">
        <v>418</v>
      </c>
      <c r="E25" s="121">
        <v>418</v>
      </c>
      <c r="F25" s="121">
        <v>418</v>
      </c>
      <c r="G25" s="121">
        <v>418</v>
      </c>
      <c r="H25" s="121">
        <v>418</v>
      </c>
      <c r="I25" s="121">
        <v>418</v>
      </c>
      <c r="J25" s="121">
        <v>418</v>
      </c>
      <c r="K25" s="121">
        <v>418</v>
      </c>
      <c r="L25" s="121">
        <v>418</v>
      </c>
      <c r="M25" s="121">
        <v>418</v>
      </c>
      <c r="N25" s="123">
        <f t="shared" si="28"/>
        <v>5016</v>
      </c>
      <c r="O25" s="5" t="s">
        <v>227</v>
      </c>
      <c r="P25" s="121">
        <v>418</v>
      </c>
      <c r="Q25" s="121">
        <v>418</v>
      </c>
      <c r="R25" s="121">
        <v>418</v>
      </c>
      <c r="S25" s="121">
        <v>418</v>
      </c>
      <c r="T25" s="121">
        <v>418</v>
      </c>
      <c r="U25" s="121">
        <v>418</v>
      </c>
      <c r="V25" s="121">
        <v>418</v>
      </c>
      <c r="W25" s="121">
        <v>418</v>
      </c>
      <c r="X25" s="121">
        <v>418</v>
      </c>
      <c r="Y25" s="121">
        <v>418</v>
      </c>
      <c r="Z25" s="121">
        <v>418</v>
      </c>
      <c r="AA25" s="121">
        <v>418</v>
      </c>
      <c r="AB25" s="121">
        <f t="shared" si="27"/>
        <v>5016</v>
      </c>
      <c r="AC25" s="5" t="s">
        <v>227</v>
      </c>
      <c r="AD25" s="121">
        <v>418</v>
      </c>
      <c r="AE25" s="121">
        <v>418</v>
      </c>
      <c r="AF25" s="121">
        <v>418</v>
      </c>
      <c r="AG25" s="121">
        <v>418</v>
      </c>
      <c r="AH25" s="121">
        <v>418</v>
      </c>
      <c r="AI25" s="121">
        <v>418</v>
      </c>
      <c r="AJ25" s="121">
        <v>418</v>
      </c>
      <c r="AK25" s="121">
        <v>418</v>
      </c>
      <c r="AL25" s="121">
        <v>418</v>
      </c>
      <c r="AM25" s="121">
        <v>418</v>
      </c>
      <c r="AN25" s="121">
        <v>418</v>
      </c>
      <c r="AO25" s="121">
        <v>418</v>
      </c>
      <c r="AP25" s="121">
        <f t="shared" si="12"/>
        <v>5016</v>
      </c>
      <c r="AQ25" s="5" t="s">
        <v>227</v>
      </c>
      <c r="AR25" s="121">
        <v>418</v>
      </c>
      <c r="AS25" s="121">
        <v>418</v>
      </c>
      <c r="AT25" s="121">
        <v>418</v>
      </c>
      <c r="AU25" s="121">
        <v>418</v>
      </c>
      <c r="AV25" s="121">
        <v>418</v>
      </c>
      <c r="AW25" s="121">
        <v>418</v>
      </c>
      <c r="AX25" s="121">
        <v>418</v>
      </c>
      <c r="AY25" s="121">
        <v>418</v>
      </c>
      <c r="AZ25" s="121">
        <v>418</v>
      </c>
      <c r="BA25" s="121">
        <v>418</v>
      </c>
      <c r="BB25" s="121">
        <v>418</v>
      </c>
      <c r="BC25" s="121">
        <v>418</v>
      </c>
      <c r="BD25" s="121">
        <f t="shared" si="13"/>
        <v>5016</v>
      </c>
      <c r="BE25" s="5" t="s">
        <v>227</v>
      </c>
      <c r="BF25" s="121">
        <v>418</v>
      </c>
      <c r="BG25" s="121">
        <v>418</v>
      </c>
      <c r="BH25" s="121">
        <v>418</v>
      </c>
      <c r="BI25" s="121">
        <v>418</v>
      </c>
      <c r="BJ25" s="121">
        <v>418</v>
      </c>
      <c r="BK25" s="121">
        <v>418</v>
      </c>
      <c r="BL25" s="121">
        <v>418</v>
      </c>
      <c r="BM25" s="121">
        <v>418</v>
      </c>
      <c r="BN25" s="121">
        <v>418</v>
      </c>
      <c r="BO25" s="121">
        <v>418</v>
      </c>
      <c r="BP25" s="121">
        <v>418</v>
      </c>
      <c r="BQ25" s="121">
        <v>418</v>
      </c>
      <c r="BR25" s="121">
        <f t="shared" si="14"/>
        <v>5016</v>
      </c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</row>
    <row r="26" spans="1:83" ht="26.25" customHeight="1" x14ac:dyDescent="0.2">
      <c r="A26" s="5" t="s">
        <v>228</v>
      </c>
      <c r="B26" s="121" t="s">
        <v>218</v>
      </c>
      <c r="C26" s="121">
        <v>13.86</v>
      </c>
      <c r="D26" s="121">
        <v>13.86</v>
      </c>
      <c r="E26" s="121">
        <v>13.86</v>
      </c>
      <c r="F26" s="121">
        <v>13.86</v>
      </c>
      <c r="G26" s="121">
        <v>13.86</v>
      </c>
      <c r="H26" s="121">
        <v>39.82</v>
      </c>
      <c r="I26" s="121">
        <v>39.82</v>
      </c>
      <c r="J26" s="121">
        <v>39.82</v>
      </c>
      <c r="K26" s="121">
        <v>39.82</v>
      </c>
      <c r="L26" s="121">
        <v>39.82</v>
      </c>
      <c r="M26" s="121">
        <v>39.82</v>
      </c>
      <c r="N26" s="118">
        <f t="shared" si="28"/>
        <v>308.21999999999997</v>
      </c>
      <c r="O26" s="5" t="s">
        <v>228</v>
      </c>
      <c r="P26" s="121">
        <v>39.82</v>
      </c>
      <c r="Q26" s="121">
        <v>39.82</v>
      </c>
      <c r="R26" s="121">
        <v>39.82</v>
      </c>
      <c r="S26" s="121">
        <v>39.82</v>
      </c>
      <c r="T26" s="121">
        <v>39.82</v>
      </c>
      <c r="U26" s="121">
        <v>39.82</v>
      </c>
      <c r="V26" s="121">
        <v>39.82</v>
      </c>
      <c r="W26" s="121">
        <v>39.82</v>
      </c>
      <c r="X26" s="121">
        <v>39.82</v>
      </c>
      <c r="Y26" s="121">
        <v>39.82</v>
      </c>
      <c r="Z26" s="121">
        <v>39.82</v>
      </c>
      <c r="AA26" s="121">
        <v>39.82</v>
      </c>
      <c r="AB26" s="118">
        <f t="shared" si="27"/>
        <v>477.84</v>
      </c>
      <c r="AC26" s="5" t="s">
        <v>228</v>
      </c>
      <c r="AD26" s="121">
        <v>39.82</v>
      </c>
      <c r="AE26" s="121">
        <v>39.82</v>
      </c>
      <c r="AF26" s="121">
        <v>39.82</v>
      </c>
      <c r="AG26" s="121">
        <v>39.82</v>
      </c>
      <c r="AH26" s="121">
        <v>39.82</v>
      </c>
      <c r="AI26" s="121">
        <v>39.82</v>
      </c>
      <c r="AJ26" s="121">
        <v>39.82</v>
      </c>
      <c r="AK26" s="121">
        <v>39.82</v>
      </c>
      <c r="AL26" s="121">
        <v>39.82</v>
      </c>
      <c r="AM26" s="121">
        <v>39.82</v>
      </c>
      <c r="AN26" s="121">
        <v>39.82</v>
      </c>
      <c r="AO26" s="121">
        <v>39.82</v>
      </c>
      <c r="AP26" s="118">
        <f t="shared" si="12"/>
        <v>477.84</v>
      </c>
      <c r="AQ26" s="5" t="s">
        <v>228</v>
      </c>
      <c r="AR26" s="121">
        <v>39.82</v>
      </c>
      <c r="AS26" s="121">
        <v>39.82</v>
      </c>
      <c r="AT26" s="121">
        <v>39.82</v>
      </c>
      <c r="AU26" s="121">
        <v>39.82</v>
      </c>
      <c r="AV26" s="121">
        <v>39.82</v>
      </c>
      <c r="AW26" s="121">
        <v>39.82</v>
      </c>
      <c r="AX26" s="121">
        <v>39.82</v>
      </c>
      <c r="AY26" s="121">
        <v>39.82</v>
      </c>
      <c r="AZ26" s="121">
        <v>39.82</v>
      </c>
      <c r="BA26" s="121">
        <v>39.82</v>
      </c>
      <c r="BB26" s="121">
        <v>39.82</v>
      </c>
      <c r="BC26" s="121">
        <v>39.82</v>
      </c>
      <c r="BD26" s="118">
        <f t="shared" si="13"/>
        <v>477.84</v>
      </c>
      <c r="BE26" s="5" t="s">
        <v>228</v>
      </c>
      <c r="BF26" s="121">
        <v>39.82</v>
      </c>
      <c r="BG26" s="121">
        <v>39.82</v>
      </c>
      <c r="BH26" s="121">
        <v>39.82</v>
      </c>
      <c r="BI26" s="121">
        <v>39.82</v>
      </c>
      <c r="BJ26" s="121">
        <v>39.82</v>
      </c>
      <c r="BK26" s="121">
        <v>39.82</v>
      </c>
      <c r="BL26" s="121">
        <v>39.82</v>
      </c>
      <c r="BM26" s="121">
        <v>39.82</v>
      </c>
      <c r="BN26" s="121">
        <v>39.82</v>
      </c>
      <c r="BO26" s="121">
        <v>39.82</v>
      </c>
      <c r="BP26" s="121">
        <v>39.82</v>
      </c>
      <c r="BQ26" s="121">
        <v>39.82</v>
      </c>
      <c r="BR26" s="118">
        <f t="shared" si="14"/>
        <v>477.84</v>
      </c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</row>
    <row r="27" spans="1:83" ht="26.25" customHeight="1" x14ac:dyDescent="0.2">
      <c r="A27" s="5" t="s">
        <v>229</v>
      </c>
      <c r="B27" s="121">
        <v>40</v>
      </c>
      <c r="C27" s="121">
        <v>40</v>
      </c>
      <c r="D27" s="121">
        <v>40</v>
      </c>
      <c r="E27" s="121">
        <v>40</v>
      </c>
      <c r="F27" s="121">
        <v>40</v>
      </c>
      <c r="G27" s="121">
        <v>40</v>
      </c>
      <c r="H27" s="121">
        <v>40</v>
      </c>
      <c r="I27" s="121">
        <v>40</v>
      </c>
      <c r="J27" s="121">
        <v>40</v>
      </c>
      <c r="K27" s="121">
        <v>40</v>
      </c>
      <c r="L27" s="121">
        <v>40</v>
      </c>
      <c r="M27" s="121">
        <v>40</v>
      </c>
      <c r="N27" s="118">
        <f t="shared" si="28"/>
        <v>480</v>
      </c>
      <c r="O27" s="121" t="s">
        <v>230</v>
      </c>
      <c r="P27" s="121">
        <v>40</v>
      </c>
      <c r="Q27" s="121">
        <v>40</v>
      </c>
      <c r="R27" s="121">
        <v>40</v>
      </c>
      <c r="S27" s="121">
        <v>40</v>
      </c>
      <c r="T27" s="121">
        <v>40</v>
      </c>
      <c r="U27" s="121">
        <v>40</v>
      </c>
      <c r="V27" s="121">
        <v>40</v>
      </c>
      <c r="W27" s="121">
        <v>40</v>
      </c>
      <c r="X27" s="121">
        <v>40</v>
      </c>
      <c r="Y27" s="121">
        <v>40</v>
      </c>
      <c r="Z27" s="121">
        <v>40</v>
      </c>
      <c r="AA27" s="121">
        <v>40</v>
      </c>
      <c r="AB27" s="118">
        <f t="shared" si="27"/>
        <v>480</v>
      </c>
      <c r="AC27" s="121" t="s">
        <v>230</v>
      </c>
      <c r="AD27" s="121">
        <v>40</v>
      </c>
      <c r="AE27" s="121">
        <v>40</v>
      </c>
      <c r="AF27" s="121">
        <v>40</v>
      </c>
      <c r="AG27" s="121">
        <v>40</v>
      </c>
      <c r="AH27" s="121">
        <v>40</v>
      </c>
      <c r="AI27" s="121">
        <v>40</v>
      </c>
      <c r="AJ27" s="121">
        <v>40</v>
      </c>
      <c r="AK27" s="121">
        <v>40</v>
      </c>
      <c r="AL27" s="121">
        <v>40</v>
      </c>
      <c r="AM27" s="121">
        <v>40</v>
      </c>
      <c r="AN27" s="121">
        <v>40</v>
      </c>
      <c r="AO27" s="121">
        <v>40</v>
      </c>
      <c r="AP27" s="118">
        <f t="shared" si="12"/>
        <v>480</v>
      </c>
      <c r="AQ27" s="121" t="s">
        <v>230</v>
      </c>
      <c r="AR27" s="121">
        <v>40</v>
      </c>
      <c r="AS27" s="121">
        <v>40</v>
      </c>
      <c r="AT27" s="121">
        <v>40</v>
      </c>
      <c r="AU27" s="121">
        <v>40</v>
      </c>
      <c r="AV27" s="121">
        <v>40</v>
      </c>
      <c r="AW27" s="121">
        <v>40</v>
      </c>
      <c r="AX27" s="121">
        <v>40</v>
      </c>
      <c r="AY27" s="121">
        <v>40</v>
      </c>
      <c r="AZ27" s="121">
        <v>40</v>
      </c>
      <c r="BA27" s="121">
        <v>40</v>
      </c>
      <c r="BB27" s="121">
        <v>40</v>
      </c>
      <c r="BC27" s="121">
        <v>40</v>
      </c>
      <c r="BD27" s="118">
        <f t="shared" si="13"/>
        <v>480</v>
      </c>
      <c r="BE27" s="121" t="s">
        <v>230</v>
      </c>
      <c r="BF27" s="121">
        <v>40</v>
      </c>
      <c r="BG27" s="121">
        <v>40</v>
      </c>
      <c r="BH27" s="121">
        <v>40</v>
      </c>
      <c r="BI27" s="121">
        <v>40</v>
      </c>
      <c r="BJ27" s="121">
        <v>40</v>
      </c>
      <c r="BK27" s="121">
        <v>40</v>
      </c>
      <c r="BL27" s="121">
        <v>40</v>
      </c>
      <c r="BM27" s="121">
        <v>40</v>
      </c>
      <c r="BN27" s="121">
        <v>40</v>
      </c>
      <c r="BO27" s="121">
        <v>40</v>
      </c>
      <c r="BP27" s="121">
        <v>40</v>
      </c>
      <c r="BQ27" s="121">
        <v>40</v>
      </c>
      <c r="BR27" s="118">
        <f t="shared" si="14"/>
        <v>480</v>
      </c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</row>
    <row r="28" spans="1:83" ht="26.25" customHeight="1" x14ac:dyDescent="0.2">
      <c r="A28" s="5" t="s">
        <v>231</v>
      </c>
      <c r="B28" s="121">
        <v>28</v>
      </c>
      <c r="C28" s="121">
        <v>28</v>
      </c>
      <c r="D28" s="121">
        <v>28</v>
      </c>
      <c r="E28" s="121">
        <v>28</v>
      </c>
      <c r="F28" s="121">
        <v>28</v>
      </c>
      <c r="G28" s="121">
        <v>28</v>
      </c>
      <c r="H28" s="121">
        <v>28</v>
      </c>
      <c r="I28" s="121">
        <v>28</v>
      </c>
      <c r="J28" s="121">
        <v>28</v>
      </c>
      <c r="K28" s="121">
        <v>28</v>
      </c>
      <c r="L28" s="121">
        <v>28</v>
      </c>
      <c r="M28" s="121">
        <v>28</v>
      </c>
      <c r="N28" s="118">
        <f t="shared" si="28"/>
        <v>336</v>
      </c>
      <c r="O28" s="121" t="s">
        <v>232</v>
      </c>
      <c r="P28" s="121">
        <v>28</v>
      </c>
      <c r="Q28" s="121">
        <v>28</v>
      </c>
      <c r="R28" s="121">
        <v>28</v>
      </c>
      <c r="S28" s="121">
        <v>28</v>
      </c>
      <c r="T28" s="121">
        <v>28</v>
      </c>
      <c r="U28" s="121">
        <v>28</v>
      </c>
      <c r="V28" s="121">
        <v>28</v>
      </c>
      <c r="W28" s="121">
        <v>28</v>
      </c>
      <c r="X28" s="121">
        <v>28</v>
      </c>
      <c r="Y28" s="121">
        <v>28</v>
      </c>
      <c r="Z28" s="121">
        <v>28</v>
      </c>
      <c r="AA28" s="121">
        <v>28</v>
      </c>
      <c r="AB28" s="118">
        <f t="shared" si="27"/>
        <v>336</v>
      </c>
      <c r="AC28" s="121" t="s">
        <v>232</v>
      </c>
      <c r="AD28" s="121">
        <v>28</v>
      </c>
      <c r="AE28" s="121">
        <v>28</v>
      </c>
      <c r="AF28" s="121">
        <v>28</v>
      </c>
      <c r="AG28" s="121">
        <v>28</v>
      </c>
      <c r="AH28" s="121">
        <v>28</v>
      </c>
      <c r="AI28" s="121">
        <v>28</v>
      </c>
      <c r="AJ28" s="121">
        <v>28</v>
      </c>
      <c r="AK28" s="121">
        <v>28</v>
      </c>
      <c r="AL28" s="121">
        <v>28</v>
      </c>
      <c r="AM28" s="121">
        <v>28</v>
      </c>
      <c r="AN28" s="121">
        <v>28</v>
      </c>
      <c r="AO28" s="121">
        <v>28</v>
      </c>
      <c r="AP28" s="118">
        <f t="shared" si="12"/>
        <v>336</v>
      </c>
      <c r="AQ28" s="121" t="s">
        <v>233</v>
      </c>
      <c r="AR28" s="121">
        <v>28</v>
      </c>
      <c r="AS28" s="121">
        <v>28</v>
      </c>
      <c r="AT28" s="121">
        <v>28</v>
      </c>
      <c r="AU28" s="121">
        <v>28</v>
      </c>
      <c r="AV28" s="121">
        <v>28</v>
      </c>
      <c r="AW28" s="121">
        <v>28</v>
      </c>
      <c r="AX28" s="121">
        <v>28</v>
      </c>
      <c r="AY28" s="121">
        <v>28</v>
      </c>
      <c r="AZ28" s="121">
        <v>28</v>
      </c>
      <c r="BA28" s="121">
        <v>28</v>
      </c>
      <c r="BB28" s="121">
        <v>28</v>
      </c>
      <c r="BC28" s="121">
        <v>28</v>
      </c>
      <c r="BD28" s="118">
        <f t="shared" si="13"/>
        <v>336</v>
      </c>
      <c r="BE28" s="121" t="s">
        <v>232</v>
      </c>
      <c r="BF28" s="121">
        <v>28</v>
      </c>
      <c r="BG28" s="121">
        <v>28</v>
      </c>
      <c r="BH28" s="121">
        <v>28</v>
      </c>
      <c r="BI28" s="121">
        <v>28</v>
      </c>
      <c r="BJ28" s="121">
        <v>28</v>
      </c>
      <c r="BK28" s="121">
        <v>28</v>
      </c>
      <c r="BL28" s="121">
        <v>28</v>
      </c>
      <c r="BM28" s="121">
        <v>28</v>
      </c>
      <c r="BN28" s="121">
        <v>28</v>
      </c>
      <c r="BO28" s="121">
        <v>28</v>
      </c>
      <c r="BP28" s="121">
        <v>28</v>
      </c>
      <c r="BQ28" s="121">
        <v>28</v>
      </c>
      <c r="BR28" s="118">
        <f t="shared" si="14"/>
        <v>336</v>
      </c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</row>
    <row r="29" spans="1:83" ht="26.25" customHeight="1" x14ac:dyDescent="0.2">
      <c r="A29" s="5" t="s">
        <v>234</v>
      </c>
      <c r="B29" s="121">
        <v>28</v>
      </c>
      <c r="C29" s="121">
        <v>28</v>
      </c>
      <c r="D29" s="121">
        <v>28</v>
      </c>
      <c r="E29" s="121">
        <v>28</v>
      </c>
      <c r="F29" s="121">
        <v>28</v>
      </c>
      <c r="G29" s="121">
        <v>28</v>
      </c>
      <c r="H29" s="121">
        <v>28</v>
      </c>
      <c r="I29" s="121">
        <v>28</v>
      </c>
      <c r="J29" s="121">
        <v>28</v>
      </c>
      <c r="K29" s="121">
        <v>28</v>
      </c>
      <c r="L29" s="121">
        <v>28</v>
      </c>
      <c r="M29" s="121">
        <v>28</v>
      </c>
      <c r="N29" s="118">
        <f t="shared" si="28"/>
        <v>336</v>
      </c>
      <c r="O29" s="121" t="s">
        <v>235</v>
      </c>
      <c r="P29" s="121">
        <v>28</v>
      </c>
      <c r="Q29" s="121">
        <v>28</v>
      </c>
      <c r="R29" s="121">
        <v>28</v>
      </c>
      <c r="S29" s="121">
        <v>28</v>
      </c>
      <c r="T29" s="121">
        <v>28</v>
      </c>
      <c r="U29" s="121">
        <v>28</v>
      </c>
      <c r="V29" s="121">
        <v>28</v>
      </c>
      <c r="W29" s="121">
        <v>28</v>
      </c>
      <c r="X29" s="121">
        <v>28</v>
      </c>
      <c r="Y29" s="121">
        <v>28</v>
      </c>
      <c r="Z29" s="121">
        <v>28</v>
      </c>
      <c r="AA29" s="121">
        <v>28</v>
      </c>
      <c r="AB29" s="118">
        <f t="shared" si="27"/>
        <v>336</v>
      </c>
      <c r="AC29" s="121" t="s">
        <v>236</v>
      </c>
      <c r="AD29" s="121">
        <v>28</v>
      </c>
      <c r="AE29" s="121">
        <v>28</v>
      </c>
      <c r="AF29" s="121">
        <v>28</v>
      </c>
      <c r="AG29" s="121">
        <v>28</v>
      </c>
      <c r="AH29" s="121">
        <v>28</v>
      </c>
      <c r="AI29" s="121">
        <v>28</v>
      </c>
      <c r="AJ29" s="121">
        <v>28</v>
      </c>
      <c r="AK29" s="121">
        <v>28</v>
      </c>
      <c r="AL29" s="121">
        <v>28</v>
      </c>
      <c r="AM29" s="121">
        <v>28</v>
      </c>
      <c r="AN29" s="121">
        <v>28</v>
      </c>
      <c r="AO29" s="121">
        <v>28</v>
      </c>
      <c r="AP29" s="118">
        <f t="shared" si="12"/>
        <v>336</v>
      </c>
      <c r="AQ29" s="121" t="s">
        <v>236</v>
      </c>
      <c r="AR29" s="121">
        <v>28</v>
      </c>
      <c r="AS29" s="121">
        <v>28</v>
      </c>
      <c r="AT29" s="121">
        <v>28</v>
      </c>
      <c r="AU29" s="121">
        <v>28</v>
      </c>
      <c r="AV29" s="121">
        <v>28</v>
      </c>
      <c r="AW29" s="121">
        <v>28</v>
      </c>
      <c r="AX29" s="121">
        <v>28</v>
      </c>
      <c r="AY29" s="121">
        <v>28</v>
      </c>
      <c r="AZ29" s="121">
        <v>28</v>
      </c>
      <c r="BA29" s="121">
        <v>28</v>
      </c>
      <c r="BB29" s="121">
        <v>28</v>
      </c>
      <c r="BC29" s="121">
        <v>28</v>
      </c>
      <c r="BD29" s="118">
        <f t="shared" si="13"/>
        <v>336</v>
      </c>
      <c r="BE29" s="121" t="s">
        <v>236</v>
      </c>
      <c r="BF29" s="121">
        <v>28</v>
      </c>
      <c r="BG29" s="121">
        <v>28</v>
      </c>
      <c r="BH29" s="121">
        <v>28</v>
      </c>
      <c r="BI29" s="121">
        <v>28</v>
      </c>
      <c r="BJ29" s="121">
        <v>28</v>
      </c>
      <c r="BK29" s="121">
        <v>28</v>
      </c>
      <c r="BL29" s="121">
        <v>28</v>
      </c>
      <c r="BM29" s="121">
        <v>28</v>
      </c>
      <c r="BN29" s="121">
        <v>28</v>
      </c>
      <c r="BO29" s="121">
        <v>28</v>
      </c>
      <c r="BP29" s="121">
        <v>28</v>
      </c>
      <c r="BQ29" s="121">
        <v>28</v>
      </c>
      <c r="BR29" s="118">
        <f t="shared" si="14"/>
        <v>336</v>
      </c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0"/>
      <c r="CD29" s="120"/>
      <c r="CE29" s="120"/>
    </row>
    <row r="30" spans="1:83" ht="26.25" customHeight="1" x14ac:dyDescent="0.2">
      <c r="A30" s="5" t="s">
        <v>237</v>
      </c>
      <c r="B30" s="121">
        <v>75</v>
      </c>
      <c r="C30" s="121" t="s">
        <v>218</v>
      </c>
      <c r="D30" s="121" t="s">
        <v>218</v>
      </c>
      <c r="E30" s="121" t="s">
        <v>218</v>
      </c>
      <c r="F30" s="121" t="s">
        <v>218</v>
      </c>
      <c r="G30" s="121">
        <v>75</v>
      </c>
      <c r="H30" s="121" t="s">
        <v>218</v>
      </c>
      <c r="I30" s="121" t="s">
        <v>218</v>
      </c>
      <c r="J30" s="121" t="s">
        <v>218</v>
      </c>
      <c r="K30" s="121" t="s">
        <v>218</v>
      </c>
      <c r="L30" s="121" t="s">
        <v>218</v>
      </c>
      <c r="M30" s="121" t="s">
        <v>218</v>
      </c>
      <c r="N30" s="118">
        <f t="shared" si="28"/>
        <v>150</v>
      </c>
      <c r="O30" s="121" t="s">
        <v>237</v>
      </c>
      <c r="P30" s="121">
        <v>75</v>
      </c>
      <c r="Q30" s="121" t="s">
        <v>218</v>
      </c>
      <c r="R30" s="121" t="s">
        <v>218</v>
      </c>
      <c r="S30" s="121" t="s">
        <v>218</v>
      </c>
      <c r="T30" s="121" t="s">
        <v>218</v>
      </c>
      <c r="U30" s="121">
        <v>75</v>
      </c>
      <c r="V30" s="121" t="s">
        <v>218</v>
      </c>
      <c r="W30" s="121" t="s">
        <v>218</v>
      </c>
      <c r="X30" s="121" t="s">
        <v>218</v>
      </c>
      <c r="Y30" s="121" t="s">
        <v>218</v>
      </c>
      <c r="Z30" s="121" t="s">
        <v>218</v>
      </c>
      <c r="AA30" s="121" t="s">
        <v>218</v>
      </c>
      <c r="AB30" s="118">
        <f t="shared" si="27"/>
        <v>150</v>
      </c>
      <c r="AC30" s="121" t="s">
        <v>237</v>
      </c>
      <c r="AD30" s="121">
        <v>75</v>
      </c>
      <c r="AE30" s="121" t="s">
        <v>218</v>
      </c>
      <c r="AF30" s="121" t="s">
        <v>218</v>
      </c>
      <c r="AG30" s="121" t="s">
        <v>218</v>
      </c>
      <c r="AH30" s="121" t="s">
        <v>218</v>
      </c>
      <c r="AI30" s="121">
        <v>75</v>
      </c>
      <c r="AJ30" s="121" t="s">
        <v>218</v>
      </c>
      <c r="AK30" s="121" t="s">
        <v>218</v>
      </c>
      <c r="AL30" s="121" t="s">
        <v>218</v>
      </c>
      <c r="AM30" s="121" t="s">
        <v>218</v>
      </c>
      <c r="AN30" s="121" t="s">
        <v>218</v>
      </c>
      <c r="AO30" s="121" t="s">
        <v>218</v>
      </c>
      <c r="AP30" s="118">
        <f t="shared" si="12"/>
        <v>150</v>
      </c>
      <c r="AQ30" s="121" t="s">
        <v>237</v>
      </c>
      <c r="AR30" s="121">
        <v>75</v>
      </c>
      <c r="AS30" s="121" t="s">
        <v>218</v>
      </c>
      <c r="AT30" s="121" t="s">
        <v>218</v>
      </c>
      <c r="AU30" s="121" t="s">
        <v>218</v>
      </c>
      <c r="AV30" s="121" t="s">
        <v>218</v>
      </c>
      <c r="AW30" s="121">
        <v>75</v>
      </c>
      <c r="AX30" s="121" t="s">
        <v>218</v>
      </c>
      <c r="AY30" s="121" t="s">
        <v>218</v>
      </c>
      <c r="AZ30" s="121" t="s">
        <v>218</v>
      </c>
      <c r="BA30" s="121" t="s">
        <v>218</v>
      </c>
      <c r="BB30" s="121" t="s">
        <v>218</v>
      </c>
      <c r="BC30" s="121" t="s">
        <v>218</v>
      </c>
      <c r="BD30" s="118">
        <f t="shared" si="13"/>
        <v>150</v>
      </c>
      <c r="BE30" s="121" t="s">
        <v>237</v>
      </c>
      <c r="BF30" s="121">
        <v>75</v>
      </c>
      <c r="BG30" s="121" t="s">
        <v>218</v>
      </c>
      <c r="BH30" s="121" t="s">
        <v>218</v>
      </c>
      <c r="BI30" s="121" t="s">
        <v>218</v>
      </c>
      <c r="BJ30" s="121" t="s">
        <v>218</v>
      </c>
      <c r="BK30" s="121">
        <v>75</v>
      </c>
      <c r="BL30" s="121" t="s">
        <v>218</v>
      </c>
      <c r="BM30" s="121" t="s">
        <v>218</v>
      </c>
      <c r="BN30" s="121" t="s">
        <v>218</v>
      </c>
      <c r="BO30" s="121" t="s">
        <v>218</v>
      </c>
      <c r="BP30" s="121" t="s">
        <v>218</v>
      </c>
      <c r="BQ30" s="121" t="s">
        <v>218</v>
      </c>
      <c r="BR30" s="118">
        <f t="shared" si="14"/>
        <v>150</v>
      </c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</row>
    <row r="31" spans="1:83" ht="26.25" customHeight="1" x14ac:dyDescent="0.2">
      <c r="A31" s="5" t="s">
        <v>238</v>
      </c>
      <c r="B31" s="121">
        <v>5.57</v>
      </c>
      <c r="C31" s="121">
        <v>5.57</v>
      </c>
      <c r="D31" s="121">
        <v>5.57</v>
      </c>
      <c r="E31" s="121">
        <v>5.57</v>
      </c>
      <c r="F31" s="121">
        <v>5.57</v>
      </c>
      <c r="G31" s="121">
        <v>5.57</v>
      </c>
      <c r="H31" s="121">
        <v>5.57</v>
      </c>
      <c r="I31" s="121">
        <v>5.57</v>
      </c>
      <c r="J31" s="121">
        <v>5.57</v>
      </c>
      <c r="K31" s="121">
        <v>5.57</v>
      </c>
      <c r="L31" s="121">
        <v>5.57</v>
      </c>
      <c r="M31" s="121">
        <v>5.57</v>
      </c>
      <c r="N31" s="118">
        <f t="shared" si="28"/>
        <v>66.84</v>
      </c>
      <c r="O31" s="5" t="s">
        <v>238</v>
      </c>
      <c r="P31" s="121">
        <v>5.57</v>
      </c>
      <c r="Q31" s="121">
        <v>5.57</v>
      </c>
      <c r="R31" s="121">
        <v>5.57</v>
      </c>
      <c r="S31" s="121">
        <v>5.57</v>
      </c>
      <c r="T31" s="121">
        <v>5.57</v>
      </c>
      <c r="U31" s="121">
        <v>5.57</v>
      </c>
      <c r="V31" s="121">
        <v>5.57</v>
      </c>
      <c r="W31" s="121">
        <v>5.57</v>
      </c>
      <c r="X31" s="121">
        <v>5.57</v>
      </c>
      <c r="Y31" s="121">
        <v>5.57</v>
      </c>
      <c r="Z31" s="121">
        <v>5.57</v>
      </c>
      <c r="AA31" s="121">
        <v>5.57</v>
      </c>
      <c r="AB31" s="118">
        <f t="shared" si="27"/>
        <v>66.84</v>
      </c>
      <c r="AC31" s="5" t="s">
        <v>238</v>
      </c>
      <c r="AD31" s="121">
        <v>5.57</v>
      </c>
      <c r="AE31" s="121">
        <v>5.57</v>
      </c>
      <c r="AF31" s="121">
        <v>5.57</v>
      </c>
      <c r="AG31" s="121">
        <v>5.57</v>
      </c>
      <c r="AH31" s="121">
        <v>5.57</v>
      </c>
      <c r="AI31" s="121">
        <v>5.57</v>
      </c>
      <c r="AJ31" s="121">
        <v>5.57</v>
      </c>
      <c r="AK31" s="121">
        <v>5.57</v>
      </c>
      <c r="AL31" s="121">
        <v>5.57</v>
      </c>
      <c r="AM31" s="121">
        <v>5.57</v>
      </c>
      <c r="AN31" s="121">
        <v>5.57</v>
      </c>
      <c r="AO31" s="121">
        <v>5.57</v>
      </c>
      <c r="AP31" s="118">
        <f t="shared" si="12"/>
        <v>66.84</v>
      </c>
      <c r="AQ31" s="5" t="s">
        <v>238</v>
      </c>
      <c r="AR31" s="121">
        <v>5.57</v>
      </c>
      <c r="AS31" s="121">
        <v>5.57</v>
      </c>
      <c r="AT31" s="121">
        <v>5.57</v>
      </c>
      <c r="AU31" s="121">
        <v>5.57</v>
      </c>
      <c r="AV31" s="121">
        <v>5.57</v>
      </c>
      <c r="AW31" s="121">
        <v>5.57</v>
      </c>
      <c r="AX31" s="121">
        <v>5.57</v>
      </c>
      <c r="AY31" s="121">
        <v>5.57</v>
      </c>
      <c r="AZ31" s="121">
        <v>5.57</v>
      </c>
      <c r="BA31" s="121">
        <v>5.57</v>
      </c>
      <c r="BB31" s="121">
        <v>5.57</v>
      </c>
      <c r="BC31" s="121">
        <v>5.57</v>
      </c>
      <c r="BD31" s="118">
        <f t="shared" si="13"/>
        <v>66.84</v>
      </c>
      <c r="BE31" s="5" t="s">
        <v>238</v>
      </c>
      <c r="BF31" s="121">
        <v>5.57</v>
      </c>
      <c r="BG31" s="121">
        <v>5.57</v>
      </c>
      <c r="BH31" s="121">
        <v>5.57</v>
      </c>
      <c r="BI31" s="121">
        <v>5.57</v>
      </c>
      <c r="BJ31" s="121">
        <v>5.57</v>
      </c>
      <c r="BK31" s="121">
        <v>5.57</v>
      </c>
      <c r="BL31" s="121">
        <v>5.57</v>
      </c>
      <c r="BM31" s="121">
        <v>5.57</v>
      </c>
      <c r="BN31" s="121">
        <v>5.57</v>
      </c>
      <c r="BO31" s="121">
        <v>5.57</v>
      </c>
      <c r="BP31" s="121">
        <v>5.57</v>
      </c>
      <c r="BQ31" s="121">
        <v>5.57</v>
      </c>
      <c r="BR31" s="118">
        <f t="shared" si="14"/>
        <v>66.84</v>
      </c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</row>
    <row r="32" spans="1:83" ht="36" customHeight="1" x14ac:dyDescent="0.2">
      <c r="A32" s="116" t="s">
        <v>239</v>
      </c>
      <c r="B32" s="121">
        <f t="shared" ref="B32:M32" si="29">B9*0.02</f>
        <v>688</v>
      </c>
      <c r="C32" s="121">
        <f t="shared" si="29"/>
        <v>592</v>
      </c>
      <c r="D32" s="121">
        <f t="shared" si="29"/>
        <v>46</v>
      </c>
      <c r="E32" s="121">
        <f t="shared" si="29"/>
        <v>0</v>
      </c>
      <c r="F32" s="121">
        <f t="shared" si="29"/>
        <v>0</v>
      </c>
      <c r="G32" s="121">
        <f t="shared" si="29"/>
        <v>0</v>
      </c>
      <c r="H32" s="121">
        <f t="shared" si="29"/>
        <v>692</v>
      </c>
      <c r="I32" s="121">
        <f t="shared" si="29"/>
        <v>224</v>
      </c>
      <c r="J32" s="121">
        <f t="shared" si="29"/>
        <v>0</v>
      </c>
      <c r="K32" s="121">
        <f t="shared" si="29"/>
        <v>0</v>
      </c>
      <c r="L32" s="121">
        <f t="shared" si="29"/>
        <v>0</v>
      </c>
      <c r="M32" s="121">
        <f t="shared" si="29"/>
        <v>582</v>
      </c>
      <c r="N32" s="118">
        <f t="shared" si="28"/>
        <v>2824</v>
      </c>
      <c r="O32" s="116" t="s">
        <v>239</v>
      </c>
      <c r="P32" s="121">
        <f t="shared" ref="P32:AA32" si="30">P9*0.02</f>
        <v>980</v>
      </c>
      <c r="Q32" s="121">
        <f t="shared" si="30"/>
        <v>792</v>
      </c>
      <c r="R32" s="121">
        <f t="shared" si="30"/>
        <v>168</v>
      </c>
      <c r="S32" s="121">
        <f t="shared" si="30"/>
        <v>0</v>
      </c>
      <c r="T32" s="121">
        <f t="shared" si="30"/>
        <v>0</v>
      </c>
      <c r="U32" s="121">
        <f t="shared" si="30"/>
        <v>96</v>
      </c>
      <c r="V32" s="121">
        <f t="shared" si="30"/>
        <v>984</v>
      </c>
      <c r="W32" s="121">
        <f t="shared" si="30"/>
        <v>744</v>
      </c>
      <c r="X32" s="121">
        <f t="shared" si="30"/>
        <v>168</v>
      </c>
      <c r="Y32" s="121">
        <f t="shared" si="30"/>
        <v>0</v>
      </c>
      <c r="Z32" s="121">
        <f t="shared" si="30"/>
        <v>38</v>
      </c>
      <c r="AA32" s="121">
        <f t="shared" si="30"/>
        <v>728</v>
      </c>
      <c r="AB32" s="118">
        <f t="shared" si="27"/>
        <v>4698</v>
      </c>
      <c r="AC32" s="116" t="s">
        <v>239</v>
      </c>
      <c r="AD32" s="121">
        <f t="shared" ref="AD32:AO32" si="31">AD9*0.02</f>
        <v>2112</v>
      </c>
      <c r="AE32" s="121">
        <f t="shared" si="31"/>
        <v>1381.6000000000001</v>
      </c>
      <c r="AF32" s="121">
        <f t="shared" si="31"/>
        <v>583</v>
      </c>
      <c r="AG32" s="121">
        <f t="shared" si="31"/>
        <v>272.8</v>
      </c>
      <c r="AH32" s="121">
        <f t="shared" si="31"/>
        <v>35.200000000000003</v>
      </c>
      <c r="AI32" s="121">
        <f t="shared" si="31"/>
        <v>224.4</v>
      </c>
      <c r="AJ32" s="121">
        <f t="shared" si="31"/>
        <v>1654.4</v>
      </c>
      <c r="AK32" s="121">
        <f t="shared" si="31"/>
        <v>1053.8</v>
      </c>
      <c r="AL32" s="121">
        <f t="shared" si="31"/>
        <v>239.8</v>
      </c>
      <c r="AM32" s="121">
        <f t="shared" si="31"/>
        <v>0</v>
      </c>
      <c r="AN32" s="121">
        <f t="shared" si="31"/>
        <v>154</v>
      </c>
      <c r="AO32" s="121">
        <f t="shared" si="31"/>
        <v>1456.4</v>
      </c>
      <c r="AP32" s="118">
        <f t="shared" si="12"/>
        <v>9167.4</v>
      </c>
      <c r="AQ32" s="116" t="s">
        <v>239</v>
      </c>
      <c r="AR32" s="121">
        <f t="shared" ref="AR32:BC32" si="32">AR9*0.02</f>
        <v>2289.64</v>
      </c>
      <c r="AS32" s="121">
        <f t="shared" si="32"/>
        <v>1311.14</v>
      </c>
      <c r="AT32" s="121">
        <f t="shared" si="32"/>
        <v>482.62</v>
      </c>
      <c r="AU32" s="121">
        <f t="shared" si="32"/>
        <v>240.14000000000001</v>
      </c>
      <c r="AV32" s="121">
        <f t="shared" si="32"/>
        <v>173.98</v>
      </c>
      <c r="AW32" s="121">
        <f t="shared" si="32"/>
        <v>298.28000000000003</v>
      </c>
      <c r="AX32" s="121">
        <f t="shared" si="32"/>
        <v>1842.8</v>
      </c>
      <c r="AY32" s="121">
        <f t="shared" si="32"/>
        <v>886.88</v>
      </c>
      <c r="AZ32" s="121">
        <f t="shared" si="32"/>
        <v>316.38</v>
      </c>
      <c r="BA32" s="121">
        <f t="shared" si="32"/>
        <v>320.88</v>
      </c>
      <c r="BB32" s="121">
        <f t="shared" si="32"/>
        <v>391.84000000000003</v>
      </c>
      <c r="BC32" s="121">
        <f t="shared" si="32"/>
        <v>2091.04</v>
      </c>
      <c r="BD32" s="118">
        <f t="shared" si="13"/>
        <v>10645.619999999999</v>
      </c>
      <c r="BE32" s="116" t="s">
        <v>239</v>
      </c>
      <c r="BF32" s="121">
        <f t="shared" ref="BF32:BQ32" si="33">BF9*0.02</f>
        <v>4020.1600000000003</v>
      </c>
      <c r="BG32" s="121">
        <f t="shared" si="33"/>
        <v>2148.4</v>
      </c>
      <c r="BH32" s="121">
        <f t="shared" si="33"/>
        <v>775.78</v>
      </c>
      <c r="BI32" s="121">
        <f t="shared" si="33"/>
        <v>540.74</v>
      </c>
      <c r="BJ32" s="121">
        <f t="shared" si="33"/>
        <v>447.12</v>
      </c>
      <c r="BK32" s="121">
        <f t="shared" si="33"/>
        <v>733.38</v>
      </c>
      <c r="BL32" s="121">
        <f t="shared" si="33"/>
        <v>2701.4</v>
      </c>
      <c r="BM32" s="121">
        <f t="shared" si="33"/>
        <v>1323.92</v>
      </c>
      <c r="BN32" s="121">
        <f t="shared" si="33"/>
        <v>824.32</v>
      </c>
      <c r="BO32" s="121">
        <f t="shared" si="33"/>
        <v>577.04</v>
      </c>
      <c r="BP32" s="121">
        <f t="shared" si="33"/>
        <v>789.08</v>
      </c>
      <c r="BQ32" s="121">
        <f t="shared" si="33"/>
        <v>2846.2000000000003</v>
      </c>
      <c r="BR32" s="118">
        <f t="shared" si="14"/>
        <v>17727.539999999997</v>
      </c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</row>
    <row r="33" spans="1:83" ht="36" customHeight="1" x14ac:dyDescent="0.2">
      <c r="A33" s="116" t="s">
        <v>240</v>
      </c>
      <c r="B33" s="121">
        <f t="shared" ref="B33:M33" si="34">B9*0.03</f>
        <v>1032</v>
      </c>
      <c r="C33" s="121">
        <f t="shared" si="34"/>
        <v>888</v>
      </c>
      <c r="D33" s="121">
        <f t="shared" si="34"/>
        <v>69</v>
      </c>
      <c r="E33" s="121">
        <f t="shared" si="34"/>
        <v>0</v>
      </c>
      <c r="F33" s="121">
        <f t="shared" si="34"/>
        <v>0</v>
      </c>
      <c r="G33" s="121">
        <f t="shared" si="34"/>
        <v>0</v>
      </c>
      <c r="H33" s="121">
        <f t="shared" si="34"/>
        <v>1038</v>
      </c>
      <c r="I33" s="121">
        <f t="shared" si="34"/>
        <v>336</v>
      </c>
      <c r="J33" s="121">
        <f t="shared" si="34"/>
        <v>0</v>
      </c>
      <c r="K33" s="121">
        <f t="shared" si="34"/>
        <v>0</v>
      </c>
      <c r="L33" s="121">
        <f t="shared" si="34"/>
        <v>0</v>
      </c>
      <c r="M33" s="121">
        <f t="shared" si="34"/>
        <v>873</v>
      </c>
      <c r="N33" s="118">
        <f t="shared" si="28"/>
        <v>4236</v>
      </c>
      <c r="O33" s="116" t="s">
        <v>240</v>
      </c>
      <c r="P33" s="121">
        <f t="shared" ref="P33:AA33" si="35">P9*0.03</f>
        <v>1470</v>
      </c>
      <c r="Q33" s="121">
        <f t="shared" si="35"/>
        <v>1188</v>
      </c>
      <c r="R33" s="121">
        <f t="shared" si="35"/>
        <v>252</v>
      </c>
      <c r="S33" s="121">
        <f t="shared" si="35"/>
        <v>0</v>
      </c>
      <c r="T33" s="121">
        <f t="shared" si="35"/>
        <v>0</v>
      </c>
      <c r="U33" s="121">
        <f t="shared" si="35"/>
        <v>144</v>
      </c>
      <c r="V33" s="121">
        <f t="shared" si="35"/>
        <v>1476</v>
      </c>
      <c r="W33" s="121">
        <f t="shared" si="35"/>
        <v>1116</v>
      </c>
      <c r="X33" s="121">
        <f t="shared" si="35"/>
        <v>252</v>
      </c>
      <c r="Y33" s="121">
        <f t="shared" si="35"/>
        <v>0</v>
      </c>
      <c r="Z33" s="121">
        <f t="shared" si="35"/>
        <v>57</v>
      </c>
      <c r="AA33" s="121">
        <f t="shared" si="35"/>
        <v>1092</v>
      </c>
      <c r="AB33" s="118">
        <f t="shared" si="27"/>
        <v>7047</v>
      </c>
      <c r="AC33" s="116" t="s">
        <v>240</v>
      </c>
      <c r="AD33" s="121">
        <f t="shared" ref="AD33:AO33" si="36">AD9*0.03</f>
        <v>3168</v>
      </c>
      <c r="AE33" s="121">
        <f t="shared" si="36"/>
        <v>2072.4</v>
      </c>
      <c r="AF33" s="121">
        <f t="shared" si="36"/>
        <v>874.5</v>
      </c>
      <c r="AG33" s="121">
        <f t="shared" si="36"/>
        <v>409.2</v>
      </c>
      <c r="AH33" s="121">
        <f t="shared" si="36"/>
        <v>52.8</v>
      </c>
      <c r="AI33" s="121">
        <f t="shared" si="36"/>
        <v>336.59999999999997</v>
      </c>
      <c r="AJ33" s="121">
        <f t="shared" si="36"/>
        <v>2481.6</v>
      </c>
      <c r="AK33" s="121">
        <f t="shared" si="36"/>
        <v>1580.7</v>
      </c>
      <c r="AL33" s="121">
        <f t="shared" si="36"/>
        <v>359.7</v>
      </c>
      <c r="AM33" s="121">
        <f t="shared" si="36"/>
        <v>0</v>
      </c>
      <c r="AN33" s="121">
        <f t="shared" si="36"/>
        <v>231</v>
      </c>
      <c r="AO33" s="121">
        <f t="shared" si="36"/>
        <v>2184.6</v>
      </c>
      <c r="AP33" s="118">
        <f t="shared" si="12"/>
        <v>13751.100000000002</v>
      </c>
      <c r="AQ33" s="116" t="s">
        <v>240</v>
      </c>
      <c r="AR33" s="121">
        <f t="shared" ref="AR33:BC33" si="37">AR9*0.03</f>
        <v>3434.46</v>
      </c>
      <c r="AS33" s="121">
        <f t="shared" si="37"/>
        <v>1966.71</v>
      </c>
      <c r="AT33" s="121">
        <f t="shared" si="37"/>
        <v>723.93</v>
      </c>
      <c r="AU33" s="121">
        <f t="shared" si="37"/>
        <v>360.21</v>
      </c>
      <c r="AV33" s="121">
        <f t="shared" si="37"/>
        <v>260.96999999999997</v>
      </c>
      <c r="AW33" s="121">
        <f t="shared" si="37"/>
        <v>447.41999999999996</v>
      </c>
      <c r="AX33" s="121">
        <f t="shared" si="37"/>
        <v>2764.2</v>
      </c>
      <c r="AY33" s="121">
        <f t="shared" si="37"/>
        <v>1330.32</v>
      </c>
      <c r="AZ33" s="121">
        <f t="shared" si="37"/>
        <v>474.57</v>
      </c>
      <c r="BA33" s="121">
        <f t="shared" si="37"/>
        <v>481.32</v>
      </c>
      <c r="BB33" s="121">
        <f t="shared" si="37"/>
        <v>587.76</v>
      </c>
      <c r="BC33" s="121">
        <f t="shared" si="37"/>
        <v>3136.56</v>
      </c>
      <c r="BD33" s="118">
        <f t="shared" si="13"/>
        <v>15968.43</v>
      </c>
      <c r="BE33" s="116" t="s">
        <v>240</v>
      </c>
      <c r="BF33" s="121">
        <f t="shared" ref="BF33:BQ33" si="38">BF9*0.03</f>
        <v>6030.24</v>
      </c>
      <c r="BG33" s="121">
        <f t="shared" si="38"/>
        <v>3222.6</v>
      </c>
      <c r="BH33" s="121">
        <f t="shared" si="38"/>
        <v>1163.6699999999998</v>
      </c>
      <c r="BI33" s="121">
        <f t="shared" si="38"/>
        <v>811.11</v>
      </c>
      <c r="BJ33" s="121">
        <f t="shared" si="38"/>
        <v>670.68</v>
      </c>
      <c r="BK33" s="121">
        <f t="shared" si="38"/>
        <v>1100.07</v>
      </c>
      <c r="BL33" s="121">
        <f t="shared" si="38"/>
        <v>4052.1</v>
      </c>
      <c r="BM33" s="121">
        <f t="shared" si="38"/>
        <v>1985.8799999999999</v>
      </c>
      <c r="BN33" s="121">
        <f t="shared" si="38"/>
        <v>1236.48</v>
      </c>
      <c r="BO33" s="121">
        <f t="shared" si="38"/>
        <v>865.56</v>
      </c>
      <c r="BP33" s="121">
        <f t="shared" si="38"/>
        <v>1183.6199999999999</v>
      </c>
      <c r="BQ33" s="121">
        <f t="shared" si="38"/>
        <v>4269.3</v>
      </c>
      <c r="BR33" s="118">
        <f t="shared" si="14"/>
        <v>26591.31</v>
      </c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</row>
    <row r="34" spans="1:83" ht="36" customHeight="1" x14ac:dyDescent="0.2">
      <c r="A34" s="116" t="s">
        <v>241</v>
      </c>
      <c r="B34" s="121">
        <f t="shared" ref="B34:M34" si="39">SUM(B14:B33)*0.006</f>
        <v>161.72035003484319</v>
      </c>
      <c r="C34" s="121">
        <f t="shared" si="39"/>
        <v>139.7535100348432</v>
      </c>
      <c r="D34" s="121">
        <f t="shared" si="39"/>
        <v>16.903510034843205</v>
      </c>
      <c r="E34" s="121">
        <f t="shared" si="39"/>
        <v>6.5535100348432049</v>
      </c>
      <c r="F34" s="121">
        <f t="shared" si="39"/>
        <v>6.5535100348432049</v>
      </c>
      <c r="G34" s="121">
        <f t="shared" si="39"/>
        <v>7.0035100348432051</v>
      </c>
      <c r="H34" s="121">
        <f t="shared" si="39"/>
        <v>162.40927003484319</v>
      </c>
      <c r="I34" s="121">
        <f t="shared" si="39"/>
        <v>57.109270034843185</v>
      </c>
      <c r="J34" s="121">
        <f t="shared" si="39"/>
        <v>6.7092700348432057</v>
      </c>
      <c r="K34" s="121">
        <f t="shared" si="39"/>
        <v>6.7092700348432057</v>
      </c>
      <c r="L34" s="121">
        <f t="shared" si="39"/>
        <v>6.7092700348432057</v>
      </c>
      <c r="M34" s="121">
        <f t="shared" si="39"/>
        <v>137.65927003484319</v>
      </c>
      <c r="N34" s="118">
        <f t="shared" si="28"/>
        <v>715.79352041811853</v>
      </c>
      <c r="O34" s="116" t="s">
        <v>241</v>
      </c>
      <c r="P34" s="121">
        <f t="shared" ref="P34:AA34" si="40">SUM(P14:P33)*0.006</f>
        <v>227.65927003484319</v>
      </c>
      <c r="Q34" s="121">
        <f t="shared" si="40"/>
        <v>184.90927003484319</v>
      </c>
      <c r="R34" s="121">
        <f t="shared" si="40"/>
        <v>44.509270034843212</v>
      </c>
      <c r="S34" s="121">
        <f t="shared" si="40"/>
        <v>6.7092700348432057</v>
      </c>
      <c r="T34" s="121">
        <f t="shared" si="40"/>
        <v>6.7092700348432057</v>
      </c>
      <c r="U34" s="121">
        <f t="shared" si="40"/>
        <v>28.759270034843198</v>
      </c>
      <c r="V34" s="121">
        <f t="shared" si="40"/>
        <v>228.10927003484321</v>
      </c>
      <c r="W34" s="121">
        <f t="shared" si="40"/>
        <v>174.10927003484321</v>
      </c>
      <c r="X34" s="121">
        <f t="shared" si="40"/>
        <v>44.509270034843212</v>
      </c>
      <c r="Y34" s="121">
        <f t="shared" si="40"/>
        <v>6.7092700348432057</v>
      </c>
      <c r="Z34" s="121">
        <f t="shared" si="40"/>
        <v>15.259270034843208</v>
      </c>
      <c r="AA34" s="121">
        <f t="shared" si="40"/>
        <v>170.50927003484321</v>
      </c>
      <c r="AB34" s="118">
        <f t="shared" si="27"/>
        <v>1138.4612404181185</v>
      </c>
      <c r="AC34" s="116" t="s">
        <v>241</v>
      </c>
      <c r="AD34" s="121">
        <f t="shared" ref="AD34:AO34" si="41">SUM(AD14:AD33)*0.006</f>
        <v>486.74527003484332</v>
      </c>
      <c r="AE34" s="121">
        <f t="shared" si="41"/>
        <v>321.95527003484318</v>
      </c>
      <c r="AF34" s="121">
        <f t="shared" si="41"/>
        <v>142.27027003484321</v>
      </c>
      <c r="AG34" s="121">
        <f t="shared" si="41"/>
        <v>72.475270034843206</v>
      </c>
      <c r="AH34" s="121">
        <f t="shared" si="41"/>
        <v>19.015270034843205</v>
      </c>
      <c r="AI34" s="121">
        <f t="shared" si="41"/>
        <v>62.035270034843187</v>
      </c>
      <c r="AJ34" s="121">
        <f t="shared" si="41"/>
        <v>383.33527003484318</v>
      </c>
      <c r="AK34" s="121">
        <f t="shared" si="41"/>
        <v>248.20027003484321</v>
      </c>
      <c r="AL34" s="121">
        <f t="shared" si="41"/>
        <v>65.050270034843194</v>
      </c>
      <c r="AM34" s="121">
        <f t="shared" si="41"/>
        <v>11.095270034843205</v>
      </c>
      <c r="AN34" s="121">
        <f t="shared" si="41"/>
        <v>45.745270034843209</v>
      </c>
      <c r="AO34" s="121">
        <f t="shared" si="41"/>
        <v>338.78527003484322</v>
      </c>
      <c r="AP34" s="118">
        <f t="shared" si="12"/>
        <v>2196.7082404181187</v>
      </c>
      <c r="AQ34" s="116" t="s">
        <v>241</v>
      </c>
      <c r="AR34" s="121">
        <f t="shared" ref="AR34:BC34" si="42">SUM(AR14:AR33)*0.006</f>
        <v>531.10027003484333</v>
      </c>
      <c r="AS34" s="121">
        <f t="shared" si="42"/>
        <v>310.48777003484315</v>
      </c>
      <c r="AT34" s="121">
        <f t="shared" si="42"/>
        <v>124.07077003484319</v>
      </c>
      <c r="AU34" s="121">
        <f t="shared" si="42"/>
        <v>69.512770034843186</v>
      </c>
      <c r="AV34" s="121">
        <f t="shared" si="42"/>
        <v>54.626770034843197</v>
      </c>
      <c r="AW34" s="121">
        <f t="shared" si="42"/>
        <v>83.044270034843194</v>
      </c>
      <c r="AX34" s="121">
        <f t="shared" si="42"/>
        <v>430.11127003484324</v>
      </c>
      <c r="AY34" s="121">
        <f t="shared" si="42"/>
        <v>215.02927003484317</v>
      </c>
      <c r="AZ34" s="121">
        <f t="shared" si="42"/>
        <v>86.666770034843182</v>
      </c>
      <c r="BA34" s="121">
        <f t="shared" si="42"/>
        <v>87.679270034843185</v>
      </c>
      <c r="BB34" s="121">
        <f t="shared" si="42"/>
        <v>103.64527003484318</v>
      </c>
      <c r="BC34" s="121">
        <f t="shared" si="42"/>
        <v>485.96527003484323</v>
      </c>
      <c r="BD34" s="118">
        <f t="shared" si="13"/>
        <v>2581.9397404181191</v>
      </c>
      <c r="BE34" s="116" t="s">
        <v>241</v>
      </c>
      <c r="BF34" s="121">
        <f t="shared" ref="BF34:BQ34" si="43">SUM(BF14:BF33)*0.006</f>
        <v>920.4672700348433</v>
      </c>
      <c r="BG34" s="121">
        <f t="shared" si="43"/>
        <v>498.87127003484335</v>
      </c>
      <c r="BH34" s="121">
        <f t="shared" si="43"/>
        <v>190.03177003484319</v>
      </c>
      <c r="BI34" s="121">
        <f t="shared" si="43"/>
        <v>137.14777003484321</v>
      </c>
      <c r="BJ34" s="121">
        <f t="shared" si="43"/>
        <v>116.0832700348432</v>
      </c>
      <c r="BK34" s="121">
        <f t="shared" si="43"/>
        <v>180.94177003484319</v>
      </c>
      <c r="BL34" s="121">
        <f t="shared" si="43"/>
        <v>623.29627003484336</v>
      </c>
      <c r="BM34" s="121">
        <f t="shared" si="43"/>
        <v>313.36327003484314</v>
      </c>
      <c r="BN34" s="121">
        <f t="shared" si="43"/>
        <v>200.9532700348432</v>
      </c>
      <c r="BO34" s="121">
        <f t="shared" si="43"/>
        <v>145.31527003484319</v>
      </c>
      <c r="BP34" s="121">
        <f t="shared" si="43"/>
        <v>193.0242700348432</v>
      </c>
      <c r="BQ34" s="121">
        <f t="shared" si="43"/>
        <v>655.87627003484329</v>
      </c>
      <c r="BR34" s="118">
        <f t="shared" si="14"/>
        <v>4175.3717404181189</v>
      </c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</row>
    <row r="35" spans="1:83" ht="36" customHeight="1" x14ac:dyDescent="0.2">
      <c r="A35" s="116" t="s">
        <v>242</v>
      </c>
      <c r="B35" s="121">
        <f t="shared" ref="B35:M35" si="44">B9*0.006</f>
        <v>206.4</v>
      </c>
      <c r="C35" s="121">
        <f t="shared" si="44"/>
        <v>177.6</v>
      </c>
      <c r="D35" s="121">
        <f t="shared" si="44"/>
        <v>13.8</v>
      </c>
      <c r="E35" s="121">
        <f t="shared" si="44"/>
        <v>0</v>
      </c>
      <c r="F35" s="121">
        <f t="shared" si="44"/>
        <v>0</v>
      </c>
      <c r="G35" s="121">
        <f t="shared" si="44"/>
        <v>0</v>
      </c>
      <c r="H35" s="121">
        <f t="shared" si="44"/>
        <v>207.6</v>
      </c>
      <c r="I35" s="121">
        <f t="shared" si="44"/>
        <v>67.2</v>
      </c>
      <c r="J35" s="121">
        <f t="shared" si="44"/>
        <v>0</v>
      </c>
      <c r="K35" s="121">
        <f t="shared" si="44"/>
        <v>0</v>
      </c>
      <c r="L35" s="121">
        <f t="shared" si="44"/>
        <v>0</v>
      </c>
      <c r="M35" s="121">
        <f t="shared" si="44"/>
        <v>174.6</v>
      </c>
      <c r="N35" s="118">
        <f t="shared" si="28"/>
        <v>847.2</v>
      </c>
      <c r="O35" s="116" t="s">
        <v>242</v>
      </c>
      <c r="P35" s="121">
        <f t="shared" ref="P35:AA35" si="45">P9*0.006</f>
        <v>294</v>
      </c>
      <c r="Q35" s="121">
        <f t="shared" si="45"/>
        <v>237.6</v>
      </c>
      <c r="R35" s="121">
        <f t="shared" si="45"/>
        <v>50.4</v>
      </c>
      <c r="S35" s="121">
        <f t="shared" si="45"/>
        <v>0</v>
      </c>
      <c r="T35" s="121">
        <f t="shared" si="45"/>
        <v>0</v>
      </c>
      <c r="U35" s="121">
        <f t="shared" si="45"/>
        <v>28.8</v>
      </c>
      <c r="V35" s="121">
        <f t="shared" si="45"/>
        <v>295.2</v>
      </c>
      <c r="W35" s="121">
        <f t="shared" si="45"/>
        <v>223.20000000000002</v>
      </c>
      <c r="X35" s="121">
        <f t="shared" si="45"/>
        <v>50.4</v>
      </c>
      <c r="Y35" s="121">
        <f t="shared" si="45"/>
        <v>0</v>
      </c>
      <c r="Z35" s="121">
        <f t="shared" si="45"/>
        <v>11.4</v>
      </c>
      <c r="AA35" s="121">
        <f t="shared" si="45"/>
        <v>218.4</v>
      </c>
      <c r="AB35" s="118">
        <f t="shared" si="27"/>
        <v>1409.4000000000003</v>
      </c>
      <c r="AC35" s="116" t="s">
        <v>242</v>
      </c>
      <c r="AD35" s="121">
        <f t="shared" ref="AD35:AO35" si="46">AD9*0.006</f>
        <v>633.6</v>
      </c>
      <c r="AE35" s="121">
        <f t="shared" si="46"/>
        <v>414.48</v>
      </c>
      <c r="AF35" s="121">
        <f t="shared" si="46"/>
        <v>174.9</v>
      </c>
      <c r="AG35" s="121">
        <f t="shared" si="46"/>
        <v>81.84</v>
      </c>
      <c r="AH35" s="121">
        <f t="shared" si="46"/>
        <v>10.56</v>
      </c>
      <c r="AI35" s="121">
        <f t="shared" si="46"/>
        <v>67.320000000000007</v>
      </c>
      <c r="AJ35" s="121">
        <f t="shared" si="46"/>
        <v>496.32</v>
      </c>
      <c r="AK35" s="121">
        <f t="shared" si="46"/>
        <v>316.14</v>
      </c>
      <c r="AL35" s="121">
        <f t="shared" si="46"/>
        <v>71.94</v>
      </c>
      <c r="AM35" s="121">
        <f t="shared" si="46"/>
        <v>0</v>
      </c>
      <c r="AN35" s="121">
        <f t="shared" si="46"/>
        <v>46.2</v>
      </c>
      <c r="AO35" s="121">
        <f t="shared" si="46"/>
        <v>436.92</v>
      </c>
      <c r="AP35" s="118">
        <f t="shared" si="12"/>
        <v>2750.22</v>
      </c>
      <c r="AQ35" s="116" t="s">
        <v>242</v>
      </c>
      <c r="AR35" s="121">
        <f t="shared" ref="AR35:BC35" si="47">AR9*0.006</f>
        <v>686.89200000000005</v>
      </c>
      <c r="AS35" s="121">
        <f t="shared" si="47"/>
        <v>393.34199999999998</v>
      </c>
      <c r="AT35" s="121">
        <f t="shared" si="47"/>
        <v>144.786</v>
      </c>
      <c r="AU35" s="121">
        <f t="shared" si="47"/>
        <v>72.042000000000002</v>
      </c>
      <c r="AV35" s="121">
        <f t="shared" si="47"/>
        <v>52.194000000000003</v>
      </c>
      <c r="AW35" s="121">
        <f t="shared" si="47"/>
        <v>89.484000000000009</v>
      </c>
      <c r="AX35" s="121">
        <f t="shared" si="47"/>
        <v>552.84</v>
      </c>
      <c r="AY35" s="121">
        <f t="shared" si="47"/>
        <v>266.06400000000002</v>
      </c>
      <c r="AZ35" s="121">
        <f t="shared" si="47"/>
        <v>94.914000000000001</v>
      </c>
      <c r="BA35" s="121">
        <f t="shared" si="47"/>
        <v>96.263999999999996</v>
      </c>
      <c r="BB35" s="121">
        <f t="shared" si="47"/>
        <v>117.55200000000001</v>
      </c>
      <c r="BC35" s="121">
        <f t="shared" si="47"/>
        <v>627.31200000000001</v>
      </c>
      <c r="BD35" s="118">
        <f t="shared" si="13"/>
        <v>3193.6860000000001</v>
      </c>
      <c r="BE35" s="116" t="s">
        <v>242</v>
      </c>
      <c r="BF35" s="121">
        <f t="shared" ref="BF35:BQ35" si="48">BF9*0.006</f>
        <v>1206.048</v>
      </c>
      <c r="BG35" s="121">
        <f t="shared" si="48"/>
        <v>644.52</v>
      </c>
      <c r="BH35" s="121">
        <f t="shared" si="48"/>
        <v>232.73400000000001</v>
      </c>
      <c r="BI35" s="121">
        <f t="shared" si="48"/>
        <v>162.22200000000001</v>
      </c>
      <c r="BJ35" s="121">
        <f t="shared" si="48"/>
        <v>134.136</v>
      </c>
      <c r="BK35" s="121">
        <f t="shared" si="48"/>
        <v>220.01400000000001</v>
      </c>
      <c r="BL35" s="121">
        <f t="shared" si="48"/>
        <v>810.42000000000007</v>
      </c>
      <c r="BM35" s="121">
        <f t="shared" si="48"/>
        <v>397.17599999999999</v>
      </c>
      <c r="BN35" s="121">
        <f t="shared" si="48"/>
        <v>247.29599999999999</v>
      </c>
      <c r="BO35" s="121">
        <f t="shared" si="48"/>
        <v>173.11199999999999</v>
      </c>
      <c r="BP35" s="121">
        <f t="shared" si="48"/>
        <v>236.72400000000002</v>
      </c>
      <c r="BQ35" s="121">
        <f t="shared" si="48"/>
        <v>853.86</v>
      </c>
      <c r="BR35" s="118">
        <f t="shared" si="14"/>
        <v>5318.2619999999997</v>
      </c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</row>
    <row r="36" spans="1:83" ht="26.25" customHeight="1" x14ac:dyDescent="0.2">
      <c r="A36" s="114" t="s">
        <v>243</v>
      </c>
      <c r="B36" s="115">
        <f t="shared" ref="B36:M36" si="49">SUM(B11:B35)</f>
        <v>31401.466689175377</v>
      </c>
      <c r="C36" s="115">
        <f t="shared" si="49"/>
        <v>27689.565182508708</v>
      </c>
      <c r="D36" s="115">
        <f t="shared" si="49"/>
        <v>6927.915182508711</v>
      </c>
      <c r="E36" s="115">
        <f t="shared" si="49"/>
        <v>5178.7651825087114</v>
      </c>
      <c r="F36" s="115">
        <f t="shared" si="49"/>
        <v>5178.7651825087114</v>
      </c>
      <c r="G36" s="115">
        <f t="shared" si="49"/>
        <v>5254.2151825087112</v>
      </c>
      <c r="H36" s="115">
        <f t="shared" si="49"/>
        <v>31518.180942508709</v>
      </c>
      <c r="I36" s="115">
        <f t="shared" si="49"/>
        <v>13722.48094250871</v>
      </c>
      <c r="J36" s="115">
        <f t="shared" si="49"/>
        <v>5204.8809425087111</v>
      </c>
      <c r="K36" s="115">
        <f t="shared" si="49"/>
        <v>5204.8809425087111</v>
      </c>
      <c r="L36" s="115">
        <f t="shared" si="49"/>
        <v>5204.8809425087111</v>
      </c>
      <c r="M36" s="115">
        <f t="shared" si="49"/>
        <v>27335.430942508709</v>
      </c>
      <c r="N36" s="113">
        <f t="shared" si="28"/>
        <v>169821.42825677124</v>
      </c>
      <c r="O36" s="114" t="s">
        <v>243</v>
      </c>
      <c r="P36" s="115">
        <f t="shared" ref="P36:AA36" si="50">SUM(P11:P35)</f>
        <v>42544.830942508706</v>
      </c>
      <c r="Q36" s="115">
        <f t="shared" si="50"/>
        <v>35320.680942508705</v>
      </c>
      <c r="R36" s="115">
        <f t="shared" si="50"/>
        <v>11593.080942508708</v>
      </c>
      <c r="S36" s="115">
        <f t="shared" si="50"/>
        <v>5204.8809425087111</v>
      </c>
      <c r="T36" s="115">
        <f t="shared" si="50"/>
        <v>5204.8809425087111</v>
      </c>
      <c r="U36" s="115">
        <f t="shared" si="50"/>
        <v>8930.7309425087115</v>
      </c>
      <c r="V36" s="115">
        <f t="shared" si="50"/>
        <v>42621.480942508708</v>
      </c>
      <c r="W36" s="115">
        <f t="shared" si="50"/>
        <v>33495.480942508708</v>
      </c>
      <c r="X36" s="115">
        <f t="shared" si="50"/>
        <v>11593.080942508708</v>
      </c>
      <c r="Y36" s="115">
        <f t="shared" si="50"/>
        <v>5204.8809425087111</v>
      </c>
      <c r="Z36" s="115">
        <f t="shared" si="50"/>
        <v>6649.8309425087109</v>
      </c>
      <c r="AA36" s="115">
        <f t="shared" si="50"/>
        <v>32887.080942508706</v>
      </c>
      <c r="AB36" s="113">
        <f t="shared" si="27"/>
        <v>241250.92131010452</v>
      </c>
      <c r="AC36" s="114" t="s">
        <v>243</v>
      </c>
      <c r="AD36" s="115">
        <f t="shared" ref="AD36:AO36" si="51">SUM(AD11:AD35)</f>
        <v>86324.516942508737</v>
      </c>
      <c r="AE36" s="115">
        <f t="shared" si="51"/>
        <v>58475.606942508712</v>
      </c>
      <c r="AF36" s="115">
        <f t="shared" si="51"/>
        <v>28108.841942508709</v>
      </c>
      <c r="AG36" s="115">
        <f t="shared" si="51"/>
        <v>16313.486942508709</v>
      </c>
      <c r="AH36" s="115">
        <f t="shared" si="51"/>
        <v>7278.746942508712</v>
      </c>
      <c r="AI36" s="115">
        <f t="shared" si="51"/>
        <v>14548.526942508708</v>
      </c>
      <c r="AJ36" s="115">
        <f t="shared" si="51"/>
        <v>68848.82694250872</v>
      </c>
      <c r="AK36" s="115">
        <f t="shared" si="51"/>
        <v>46011.01194250871</v>
      </c>
      <c r="AL36" s="115">
        <f t="shared" si="51"/>
        <v>15058.661942508708</v>
      </c>
      <c r="AM36" s="115">
        <f t="shared" si="51"/>
        <v>5940.2669425087115</v>
      </c>
      <c r="AN36" s="115">
        <f t="shared" si="51"/>
        <v>11796.11694250871</v>
      </c>
      <c r="AO36" s="115">
        <f t="shared" si="51"/>
        <v>61319.876942508708</v>
      </c>
      <c r="AP36" s="118">
        <f t="shared" si="12"/>
        <v>420024.48831010447</v>
      </c>
      <c r="AQ36" s="114" t="s">
        <v>243</v>
      </c>
      <c r="AR36" s="115">
        <f t="shared" ref="AR36:BC36" si="52">SUM(AR11:AR35)</f>
        <v>93814.663942508749</v>
      </c>
      <c r="AS36" s="115">
        <f t="shared" si="52"/>
        <v>56531.751442508699</v>
      </c>
      <c r="AT36" s="115">
        <f t="shared" si="52"/>
        <v>25027.278442508708</v>
      </c>
      <c r="AU36" s="115">
        <f t="shared" si="52"/>
        <v>15806.976442508709</v>
      </c>
      <c r="AV36" s="115">
        <f t="shared" si="52"/>
        <v>13291.242442508707</v>
      </c>
      <c r="AW36" s="115">
        <f t="shared" si="52"/>
        <v>18093.199942508709</v>
      </c>
      <c r="AX36" s="115">
        <f t="shared" si="52"/>
        <v>76748.122942508722</v>
      </c>
      <c r="AY36" s="115">
        <f t="shared" si="52"/>
        <v>40399.264942508707</v>
      </c>
      <c r="AZ36" s="115">
        <f t="shared" si="52"/>
        <v>18706.002442508714</v>
      </c>
      <c r="BA36" s="115">
        <f t="shared" si="52"/>
        <v>18877.11494250871</v>
      </c>
      <c r="BB36" s="115">
        <f t="shared" si="52"/>
        <v>21575.368942508707</v>
      </c>
      <c r="BC36" s="115">
        <f t="shared" si="52"/>
        <v>86187.448942508723</v>
      </c>
      <c r="BD36" s="118">
        <f t="shared" si="13"/>
        <v>485058.43581010454</v>
      </c>
      <c r="BE36" s="114" t="s">
        <v>243</v>
      </c>
      <c r="BF36" s="115">
        <f t="shared" ref="BF36:BQ36" si="53">SUM(BF11:BF35)</f>
        <v>159617.68694250871</v>
      </c>
      <c r="BG36" s="115">
        <f t="shared" si="53"/>
        <v>88368.562942508739</v>
      </c>
      <c r="BH36" s="115">
        <f t="shared" si="53"/>
        <v>36174.687442508708</v>
      </c>
      <c r="BI36" s="115">
        <f t="shared" si="53"/>
        <v>27237.291442508711</v>
      </c>
      <c r="BJ36" s="115">
        <f t="shared" si="53"/>
        <v>23677.390942508708</v>
      </c>
      <c r="BK36" s="115">
        <f t="shared" si="53"/>
        <v>34637.87744250871</v>
      </c>
      <c r="BL36" s="115">
        <f t="shared" si="53"/>
        <v>109396.38794250874</v>
      </c>
      <c r="BM36" s="115">
        <f t="shared" si="53"/>
        <v>57017.710942508704</v>
      </c>
      <c r="BN36" s="115">
        <f t="shared" si="53"/>
        <v>38020.42094250871</v>
      </c>
      <c r="BO36" s="115">
        <f t="shared" si="53"/>
        <v>28617.59894250871</v>
      </c>
      <c r="BP36" s="115">
        <f t="shared" si="53"/>
        <v>36680.419942508721</v>
      </c>
      <c r="BQ36" s="115">
        <f t="shared" si="53"/>
        <v>114902.40794250874</v>
      </c>
      <c r="BR36" s="118">
        <f t="shared" si="14"/>
        <v>754348.44381010451</v>
      </c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</row>
    <row r="37" spans="1:83" ht="26.25" customHeight="1" x14ac:dyDescent="0.2">
      <c r="A37" s="5" t="s">
        <v>244</v>
      </c>
      <c r="B37" s="121">
        <f t="shared" ref="B37:M37" si="54">B9-B36</f>
        <v>2998.5333108246232</v>
      </c>
      <c r="C37" s="121">
        <f t="shared" si="54"/>
        <v>1910.4348174912921</v>
      </c>
      <c r="D37" s="121">
        <f t="shared" si="54"/>
        <v>-4627.915182508711</v>
      </c>
      <c r="E37" s="121">
        <f t="shared" si="54"/>
        <v>-5178.7651825087114</v>
      </c>
      <c r="F37" s="121">
        <f t="shared" si="54"/>
        <v>-5178.7651825087114</v>
      </c>
      <c r="G37" s="121">
        <f t="shared" si="54"/>
        <v>-5254.2151825087112</v>
      </c>
      <c r="H37" s="121">
        <f t="shared" si="54"/>
        <v>3081.8190574912915</v>
      </c>
      <c r="I37" s="121">
        <f t="shared" si="54"/>
        <v>-2522.4809425087096</v>
      </c>
      <c r="J37" s="121">
        <f t="shared" si="54"/>
        <v>-5204.8809425087111</v>
      </c>
      <c r="K37" s="121">
        <f t="shared" si="54"/>
        <v>-5204.8809425087111</v>
      </c>
      <c r="L37" s="121">
        <f t="shared" si="54"/>
        <v>-5204.8809425087111</v>
      </c>
      <c r="M37" s="121">
        <f t="shared" si="54"/>
        <v>1764.5690574912915</v>
      </c>
      <c r="N37" s="121">
        <f t="shared" si="28"/>
        <v>-28621.428256771189</v>
      </c>
      <c r="O37" s="5" t="s">
        <v>244</v>
      </c>
      <c r="P37" s="121">
        <f t="shared" ref="P37:AA37" si="55">P9-P36</f>
        <v>6455.1690574912936</v>
      </c>
      <c r="Q37" s="121">
        <f t="shared" si="55"/>
        <v>4279.3190574912951</v>
      </c>
      <c r="R37" s="121">
        <f t="shared" si="55"/>
        <v>-3193.0809425087082</v>
      </c>
      <c r="S37" s="121">
        <f t="shared" si="55"/>
        <v>-5204.8809425087111</v>
      </c>
      <c r="T37" s="121">
        <f t="shared" si="55"/>
        <v>-5204.8809425087111</v>
      </c>
      <c r="U37" s="121">
        <f t="shared" si="55"/>
        <v>-4130.7309425087115</v>
      </c>
      <c r="V37" s="121">
        <f t="shared" si="55"/>
        <v>6578.5190574912922</v>
      </c>
      <c r="W37" s="121">
        <f t="shared" si="55"/>
        <v>3704.5190574912922</v>
      </c>
      <c r="X37" s="121">
        <f t="shared" si="55"/>
        <v>-3193.0809425087082</v>
      </c>
      <c r="Y37" s="121">
        <f t="shared" si="55"/>
        <v>-5204.8809425087111</v>
      </c>
      <c r="Z37" s="121">
        <f t="shared" si="55"/>
        <v>-4749.8309425087109</v>
      </c>
      <c r="AA37" s="121">
        <f t="shared" si="55"/>
        <v>3512.9190574912936</v>
      </c>
      <c r="AB37" s="121">
        <f t="shared" si="27"/>
        <v>-6350.9213101045061</v>
      </c>
      <c r="AC37" s="5" t="s">
        <v>244</v>
      </c>
      <c r="AD37" s="121">
        <f t="shared" ref="AD37:AO37" si="56">AD9-AD36</f>
        <v>19275.483057491263</v>
      </c>
      <c r="AE37" s="121">
        <f t="shared" si="56"/>
        <v>10604.393057491288</v>
      </c>
      <c r="AF37" s="121">
        <f t="shared" si="56"/>
        <v>1041.1580574912914</v>
      </c>
      <c r="AG37" s="121">
        <f t="shared" si="56"/>
        <v>-2673.486942508709</v>
      </c>
      <c r="AH37" s="121">
        <f t="shared" si="56"/>
        <v>-5518.746942508712</v>
      </c>
      <c r="AI37" s="121">
        <f t="shared" si="56"/>
        <v>-3328.5269425087081</v>
      </c>
      <c r="AJ37" s="121">
        <f t="shared" si="56"/>
        <v>13871.17305749128</v>
      </c>
      <c r="AK37" s="121">
        <f t="shared" si="56"/>
        <v>6678.9880574912895</v>
      </c>
      <c r="AL37" s="121">
        <f t="shared" si="56"/>
        <v>-3068.6619425087083</v>
      </c>
      <c r="AM37" s="121">
        <f t="shared" si="56"/>
        <v>-5940.2669425087115</v>
      </c>
      <c r="AN37" s="121">
        <f t="shared" si="56"/>
        <v>-4096.1169425087101</v>
      </c>
      <c r="AO37" s="121">
        <f t="shared" si="56"/>
        <v>11500.123057491292</v>
      </c>
      <c r="AP37" s="121">
        <f t="shared" si="12"/>
        <v>38345.511689895444</v>
      </c>
      <c r="AQ37" s="5" t="s">
        <v>244</v>
      </c>
      <c r="AR37" s="121">
        <f t="shared" ref="AR37:BC37" si="57">AR9-AR36</f>
        <v>20667.336057491251</v>
      </c>
      <c r="AS37" s="121">
        <f t="shared" si="57"/>
        <v>9025.2485574913007</v>
      </c>
      <c r="AT37" s="121">
        <f t="shared" si="57"/>
        <v>-896.27844250870839</v>
      </c>
      <c r="AU37" s="121">
        <f t="shared" si="57"/>
        <v>-3799.9764425087087</v>
      </c>
      <c r="AV37" s="121">
        <f t="shared" si="57"/>
        <v>-4592.2424425087065</v>
      </c>
      <c r="AW37" s="121">
        <f t="shared" si="57"/>
        <v>-3179.1999425087088</v>
      </c>
      <c r="AX37" s="121">
        <f t="shared" si="57"/>
        <v>15391.877057491278</v>
      </c>
      <c r="AY37" s="121">
        <f t="shared" si="57"/>
        <v>3944.7350574912925</v>
      </c>
      <c r="AZ37" s="121">
        <f t="shared" si="57"/>
        <v>-2887.002442508714</v>
      </c>
      <c r="BA37" s="121">
        <f t="shared" si="57"/>
        <v>-2833.1149425087096</v>
      </c>
      <c r="BB37" s="121">
        <f t="shared" si="57"/>
        <v>-1983.3689425087068</v>
      </c>
      <c r="BC37" s="121">
        <f t="shared" si="57"/>
        <v>18364.551057491277</v>
      </c>
      <c r="BD37" s="121">
        <f t="shared" si="13"/>
        <v>47222.564189895435</v>
      </c>
      <c r="BE37" s="5" t="s">
        <v>244</v>
      </c>
      <c r="BF37" s="121">
        <f t="shared" ref="BF37:BQ37" si="58">BF9-BF36</f>
        <v>41390.313057491294</v>
      </c>
      <c r="BG37" s="121">
        <f t="shared" si="58"/>
        <v>19051.437057491261</v>
      </c>
      <c r="BH37" s="121">
        <f t="shared" si="58"/>
        <v>2614.312557491292</v>
      </c>
      <c r="BI37" s="121">
        <f t="shared" si="58"/>
        <v>-200.29144250871104</v>
      </c>
      <c r="BJ37" s="121">
        <f t="shared" si="58"/>
        <v>-1321.3909425087077</v>
      </c>
      <c r="BK37" s="121">
        <f t="shared" si="58"/>
        <v>2031.1225574912896</v>
      </c>
      <c r="BL37" s="121">
        <f t="shared" si="58"/>
        <v>25673.612057491264</v>
      </c>
      <c r="BM37" s="121">
        <f t="shared" si="58"/>
        <v>9178.2890574912963</v>
      </c>
      <c r="BN37" s="121">
        <f t="shared" si="58"/>
        <v>3195.5790574912899</v>
      </c>
      <c r="BO37" s="121">
        <f t="shared" si="58"/>
        <v>234.40105749128998</v>
      </c>
      <c r="BP37" s="121">
        <f t="shared" si="58"/>
        <v>2773.5800574912791</v>
      </c>
      <c r="BQ37" s="121">
        <f t="shared" si="58"/>
        <v>27407.59205749126</v>
      </c>
      <c r="BR37" s="121">
        <f t="shared" si="14"/>
        <v>132028.55618989537</v>
      </c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</row>
    <row r="38" spans="1:83" ht="26.25" customHeight="1" x14ac:dyDescent="0.2">
      <c r="A38" s="116" t="s">
        <v>245</v>
      </c>
      <c r="B38" s="124">
        <f t="shared" ref="B38:M38" si="59">IF(B37&gt;0,B37*0.35,0)</f>
        <v>1049.4866587886181</v>
      </c>
      <c r="C38" s="124">
        <f t="shared" si="59"/>
        <v>668.65218612195213</v>
      </c>
      <c r="D38" s="124">
        <f t="shared" si="59"/>
        <v>0</v>
      </c>
      <c r="E38" s="124">
        <f t="shared" si="59"/>
        <v>0</v>
      </c>
      <c r="F38" s="124">
        <f t="shared" si="59"/>
        <v>0</v>
      </c>
      <c r="G38" s="124">
        <f t="shared" si="59"/>
        <v>0</v>
      </c>
      <c r="H38" s="124">
        <f t="shared" si="59"/>
        <v>1078.636670121952</v>
      </c>
      <c r="I38" s="124">
        <f t="shared" si="59"/>
        <v>0</v>
      </c>
      <c r="J38" s="124">
        <f t="shared" si="59"/>
        <v>0</v>
      </c>
      <c r="K38" s="124">
        <f t="shared" si="59"/>
        <v>0</v>
      </c>
      <c r="L38" s="124">
        <f t="shared" si="59"/>
        <v>0</v>
      </c>
      <c r="M38" s="124">
        <f t="shared" si="59"/>
        <v>617.59917012195194</v>
      </c>
      <c r="N38" s="115">
        <f t="shared" si="28"/>
        <v>3414.3746851544738</v>
      </c>
      <c r="O38" s="116" t="s">
        <v>245</v>
      </c>
      <c r="P38" s="124">
        <f t="shared" ref="P38:AA38" si="60">IF(P37&gt;0,P37*0.35,0)</f>
        <v>2259.3091701219528</v>
      </c>
      <c r="Q38" s="124">
        <f t="shared" si="60"/>
        <v>1497.7616701219531</v>
      </c>
      <c r="R38" s="124">
        <f t="shared" si="60"/>
        <v>0</v>
      </c>
      <c r="S38" s="124">
        <f t="shared" si="60"/>
        <v>0</v>
      </c>
      <c r="T38" s="124">
        <f t="shared" si="60"/>
        <v>0</v>
      </c>
      <c r="U38" s="124">
        <f t="shared" si="60"/>
        <v>0</v>
      </c>
      <c r="V38" s="124">
        <f t="shared" si="60"/>
        <v>2302.481670121952</v>
      </c>
      <c r="W38" s="124">
        <f t="shared" si="60"/>
        <v>1296.5816701219521</v>
      </c>
      <c r="X38" s="124">
        <f t="shared" si="60"/>
        <v>0</v>
      </c>
      <c r="Y38" s="124">
        <f t="shared" si="60"/>
        <v>0</v>
      </c>
      <c r="Z38" s="124">
        <f t="shared" si="60"/>
        <v>0</v>
      </c>
      <c r="AA38" s="124">
        <f t="shared" si="60"/>
        <v>1229.5216701219526</v>
      </c>
      <c r="AB38" s="115">
        <f t="shared" si="27"/>
        <v>8585.6558506097626</v>
      </c>
      <c r="AC38" s="116" t="s">
        <v>245</v>
      </c>
      <c r="AD38" s="124">
        <f t="shared" ref="AD38:AO38" si="61">IF(AD37&gt;0,AD37*0.35,0)</f>
        <v>6746.4190701219413</v>
      </c>
      <c r="AE38" s="124">
        <f t="shared" si="61"/>
        <v>3711.5375701219505</v>
      </c>
      <c r="AF38" s="124">
        <f t="shared" si="61"/>
        <v>364.40532012195195</v>
      </c>
      <c r="AG38" s="124">
        <f t="shared" si="61"/>
        <v>0</v>
      </c>
      <c r="AH38" s="124">
        <f t="shared" si="61"/>
        <v>0</v>
      </c>
      <c r="AI38" s="124">
        <f t="shared" si="61"/>
        <v>0</v>
      </c>
      <c r="AJ38" s="124">
        <f t="shared" si="61"/>
        <v>4854.9105701219478</v>
      </c>
      <c r="AK38" s="124">
        <f t="shared" si="61"/>
        <v>2337.6458201219511</v>
      </c>
      <c r="AL38" s="124">
        <f t="shared" si="61"/>
        <v>0</v>
      </c>
      <c r="AM38" s="124">
        <f t="shared" si="61"/>
        <v>0</v>
      </c>
      <c r="AN38" s="124">
        <f t="shared" si="61"/>
        <v>0</v>
      </c>
      <c r="AO38" s="124">
        <f t="shared" si="61"/>
        <v>4025.0430701219516</v>
      </c>
      <c r="AP38" s="115">
        <f t="shared" si="12"/>
        <v>22039.961420731695</v>
      </c>
      <c r="AQ38" s="116" t="s">
        <v>245</v>
      </c>
      <c r="AR38" s="124">
        <f t="shared" ref="AR38:BC38" si="62">IF(AR37&gt;0,AR37*0.35,0)</f>
        <v>7233.5676201219376</v>
      </c>
      <c r="AS38" s="124">
        <f t="shared" si="62"/>
        <v>3158.8369951219552</v>
      </c>
      <c r="AT38" s="124">
        <f t="shared" si="62"/>
        <v>0</v>
      </c>
      <c r="AU38" s="124">
        <f t="shared" si="62"/>
        <v>0</v>
      </c>
      <c r="AV38" s="124">
        <f t="shared" si="62"/>
        <v>0</v>
      </c>
      <c r="AW38" s="124">
        <f t="shared" si="62"/>
        <v>0</v>
      </c>
      <c r="AX38" s="124">
        <f t="shared" si="62"/>
        <v>5387.1569701219469</v>
      </c>
      <c r="AY38" s="124">
        <f t="shared" si="62"/>
        <v>1380.6572701219523</v>
      </c>
      <c r="AZ38" s="124">
        <f t="shared" si="62"/>
        <v>0</v>
      </c>
      <c r="BA38" s="124">
        <f t="shared" si="62"/>
        <v>0</v>
      </c>
      <c r="BB38" s="124">
        <f t="shared" si="62"/>
        <v>0</v>
      </c>
      <c r="BC38" s="124">
        <f t="shared" si="62"/>
        <v>6427.5928701219464</v>
      </c>
      <c r="BD38" s="115">
        <f t="shared" si="13"/>
        <v>23587.811725609739</v>
      </c>
      <c r="BE38" s="116" t="s">
        <v>245</v>
      </c>
      <c r="BF38" s="124">
        <f t="shared" ref="BF38:BQ38" si="63">IF(BF37&gt;0,BF37*0.35,0)</f>
        <v>14486.609570121951</v>
      </c>
      <c r="BG38" s="124">
        <f t="shared" si="63"/>
        <v>6668.002970121941</v>
      </c>
      <c r="BH38" s="124">
        <f t="shared" si="63"/>
        <v>915.00939512195214</v>
      </c>
      <c r="BI38" s="124">
        <f t="shared" si="63"/>
        <v>0</v>
      </c>
      <c r="BJ38" s="124">
        <f t="shared" si="63"/>
        <v>0</v>
      </c>
      <c r="BK38" s="124">
        <f t="shared" si="63"/>
        <v>710.89289512195137</v>
      </c>
      <c r="BL38" s="124">
        <f t="shared" si="63"/>
        <v>8985.7642201219423</v>
      </c>
      <c r="BM38" s="124">
        <f t="shared" si="63"/>
        <v>3212.4011701219533</v>
      </c>
      <c r="BN38" s="124">
        <f t="shared" si="63"/>
        <v>1118.4526701219513</v>
      </c>
      <c r="BO38" s="124">
        <f t="shared" si="63"/>
        <v>82.040370121951483</v>
      </c>
      <c r="BP38" s="124">
        <f t="shared" si="63"/>
        <v>970.75302012194766</v>
      </c>
      <c r="BQ38" s="124">
        <f t="shared" si="63"/>
        <v>9592.6572201219406</v>
      </c>
      <c r="BR38" s="115">
        <f t="shared" si="14"/>
        <v>46742.583501219488</v>
      </c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</row>
    <row r="39" spans="1:83" ht="26.25" customHeight="1" x14ac:dyDescent="0.2">
      <c r="A39" s="114" t="s">
        <v>246</v>
      </c>
      <c r="B39" s="115">
        <f t="shared" ref="B39:M39" si="64">B37-B38</f>
        <v>1949.0466520360051</v>
      </c>
      <c r="C39" s="115">
        <f t="shared" si="64"/>
        <v>1241.7826313693399</v>
      </c>
      <c r="D39" s="115">
        <f t="shared" si="64"/>
        <v>-4627.915182508711</v>
      </c>
      <c r="E39" s="115">
        <f t="shared" si="64"/>
        <v>-5178.7651825087114</v>
      </c>
      <c r="F39" s="115">
        <f t="shared" si="64"/>
        <v>-5178.7651825087114</v>
      </c>
      <c r="G39" s="115">
        <f t="shared" si="64"/>
        <v>-5254.2151825087112</v>
      </c>
      <c r="H39" s="115">
        <f t="shared" si="64"/>
        <v>2003.1823873693395</v>
      </c>
      <c r="I39" s="115">
        <f t="shared" si="64"/>
        <v>-2522.4809425087096</v>
      </c>
      <c r="J39" s="115">
        <f t="shared" si="64"/>
        <v>-5204.8809425087111</v>
      </c>
      <c r="K39" s="115">
        <f t="shared" si="64"/>
        <v>-5204.8809425087111</v>
      </c>
      <c r="L39" s="115">
        <f t="shared" si="64"/>
        <v>-5204.8809425087111</v>
      </c>
      <c r="M39" s="115">
        <f t="shared" si="64"/>
        <v>1146.9698873693396</v>
      </c>
      <c r="N39" s="115">
        <f t="shared" si="28"/>
        <v>-32035.802941925656</v>
      </c>
      <c r="O39" s="114" t="s">
        <v>246</v>
      </c>
      <c r="P39" s="115">
        <f t="shared" ref="P39:AA39" si="65">P37-P38</f>
        <v>4195.8598873693409</v>
      </c>
      <c r="Q39" s="115">
        <f t="shared" si="65"/>
        <v>2781.557387369342</v>
      </c>
      <c r="R39" s="115">
        <f t="shared" si="65"/>
        <v>-3193.0809425087082</v>
      </c>
      <c r="S39" s="115">
        <f t="shared" si="65"/>
        <v>-5204.8809425087111</v>
      </c>
      <c r="T39" s="115">
        <f t="shared" si="65"/>
        <v>-5204.8809425087111</v>
      </c>
      <c r="U39" s="115">
        <f t="shared" si="65"/>
        <v>-4130.7309425087115</v>
      </c>
      <c r="V39" s="115">
        <f t="shared" si="65"/>
        <v>4276.0373873693406</v>
      </c>
      <c r="W39" s="115">
        <f t="shared" si="65"/>
        <v>2407.9373873693403</v>
      </c>
      <c r="X39" s="115">
        <f t="shared" si="65"/>
        <v>-3193.0809425087082</v>
      </c>
      <c r="Y39" s="115">
        <f t="shared" si="65"/>
        <v>-5204.8809425087111</v>
      </c>
      <c r="Z39" s="115">
        <f t="shared" si="65"/>
        <v>-4749.8309425087109</v>
      </c>
      <c r="AA39" s="115">
        <f t="shared" si="65"/>
        <v>2283.3973873693412</v>
      </c>
      <c r="AB39" s="115">
        <f t="shared" si="27"/>
        <v>-14936.577160714269</v>
      </c>
      <c r="AC39" s="114" t="s">
        <v>246</v>
      </c>
      <c r="AD39" s="115">
        <f t="shared" ref="AD39:AO39" si="66">AD37-AD38</f>
        <v>12529.063987369322</v>
      </c>
      <c r="AE39" s="115">
        <f t="shared" si="66"/>
        <v>6892.8554873693374</v>
      </c>
      <c r="AF39" s="115">
        <f t="shared" si="66"/>
        <v>676.75273736933946</v>
      </c>
      <c r="AG39" s="115">
        <f t="shared" si="66"/>
        <v>-2673.486942508709</v>
      </c>
      <c r="AH39" s="115">
        <f t="shared" si="66"/>
        <v>-5518.746942508712</v>
      </c>
      <c r="AI39" s="115">
        <f t="shared" si="66"/>
        <v>-3328.5269425087081</v>
      </c>
      <c r="AJ39" s="115">
        <f t="shared" si="66"/>
        <v>9016.2624873693312</v>
      </c>
      <c r="AK39" s="115">
        <f t="shared" si="66"/>
        <v>4341.3422373693384</v>
      </c>
      <c r="AL39" s="115">
        <f t="shared" si="66"/>
        <v>-3068.6619425087083</v>
      </c>
      <c r="AM39" s="115">
        <f t="shared" si="66"/>
        <v>-5940.2669425087115</v>
      </c>
      <c r="AN39" s="115">
        <f t="shared" si="66"/>
        <v>-4096.1169425087101</v>
      </c>
      <c r="AO39" s="115">
        <f t="shared" si="66"/>
        <v>7475.0799873693395</v>
      </c>
      <c r="AP39" s="115">
        <f t="shared" si="12"/>
        <v>16305.550269163748</v>
      </c>
      <c r="AQ39" s="114" t="s">
        <v>246</v>
      </c>
      <c r="AR39" s="115">
        <f t="shared" ref="AR39:BC39" si="67">AR37-AR38</f>
        <v>13433.768437369314</v>
      </c>
      <c r="AS39" s="115">
        <f t="shared" si="67"/>
        <v>5866.4115623693451</v>
      </c>
      <c r="AT39" s="115">
        <f t="shared" si="67"/>
        <v>-896.27844250870839</v>
      </c>
      <c r="AU39" s="115">
        <f t="shared" si="67"/>
        <v>-3799.9764425087087</v>
      </c>
      <c r="AV39" s="115">
        <f t="shared" si="67"/>
        <v>-4592.2424425087065</v>
      </c>
      <c r="AW39" s="115">
        <f t="shared" si="67"/>
        <v>-3179.1999425087088</v>
      </c>
      <c r="AX39" s="115">
        <f t="shared" si="67"/>
        <v>10004.720087369331</v>
      </c>
      <c r="AY39" s="115">
        <f t="shared" si="67"/>
        <v>2564.0777873693405</v>
      </c>
      <c r="AZ39" s="115">
        <f t="shared" si="67"/>
        <v>-2887.002442508714</v>
      </c>
      <c r="BA39" s="115">
        <f t="shared" si="67"/>
        <v>-2833.1149425087096</v>
      </c>
      <c r="BB39" s="115">
        <f t="shared" si="67"/>
        <v>-1983.3689425087068</v>
      </c>
      <c r="BC39" s="115">
        <f t="shared" si="67"/>
        <v>11936.958187369331</v>
      </c>
      <c r="BD39" s="115">
        <f t="shared" si="13"/>
        <v>23634.752464285699</v>
      </c>
      <c r="BE39" s="114" t="s">
        <v>246</v>
      </c>
      <c r="BF39" s="115">
        <f t="shared" ref="BF39:BQ39" si="68">BF37-BF38</f>
        <v>26903.703487369341</v>
      </c>
      <c r="BG39" s="115">
        <f t="shared" si="68"/>
        <v>12383.43408736932</v>
      </c>
      <c r="BH39" s="115">
        <f t="shared" si="68"/>
        <v>1699.3031623693398</v>
      </c>
      <c r="BI39" s="115">
        <f t="shared" si="68"/>
        <v>-200.29144250871104</v>
      </c>
      <c r="BJ39" s="115">
        <f t="shared" si="68"/>
        <v>-1321.3909425087077</v>
      </c>
      <c r="BK39" s="115">
        <f t="shared" si="68"/>
        <v>1320.2296623693383</v>
      </c>
      <c r="BL39" s="115">
        <f t="shared" si="68"/>
        <v>16687.847837369321</v>
      </c>
      <c r="BM39" s="115">
        <f t="shared" si="68"/>
        <v>5965.8878873693429</v>
      </c>
      <c r="BN39" s="115">
        <f t="shared" si="68"/>
        <v>2077.1263873693388</v>
      </c>
      <c r="BO39" s="115">
        <f t="shared" si="68"/>
        <v>152.36068736933851</v>
      </c>
      <c r="BP39" s="115">
        <f t="shared" si="68"/>
        <v>1802.8270373693315</v>
      </c>
      <c r="BQ39" s="115">
        <f t="shared" si="68"/>
        <v>17814.934837369321</v>
      </c>
      <c r="BR39" s="115">
        <f t="shared" si="14"/>
        <v>85285.972688675931</v>
      </c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</row>
    <row r="40" spans="1:83" ht="26.25" customHeight="1" x14ac:dyDescent="0.2">
      <c r="A40" s="5" t="s">
        <v>247</v>
      </c>
      <c r="B40" s="234"/>
      <c r="C40" s="181"/>
      <c r="D40" s="181"/>
      <c r="E40" s="181"/>
      <c r="F40" s="181"/>
      <c r="G40" s="181"/>
      <c r="H40" s="181"/>
      <c r="I40" s="181"/>
      <c r="J40" s="181"/>
      <c r="K40" s="181"/>
      <c r="L40" s="168"/>
      <c r="M40" s="121"/>
      <c r="N40" s="121"/>
      <c r="O40" s="234"/>
      <c r="P40" s="181"/>
      <c r="Q40" s="181"/>
      <c r="R40" s="181"/>
      <c r="S40" s="181"/>
      <c r="T40" s="181"/>
      <c r="U40" s="181"/>
      <c r="V40" s="181"/>
      <c r="W40" s="181"/>
      <c r="X40" s="181"/>
      <c r="Y40" s="168"/>
      <c r="Z40" s="121"/>
      <c r="AA40" s="121"/>
      <c r="AB40" s="121"/>
      <c r="AC40" s="5" t="s">
        <v>247</v>
      </c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7"/>
      <c r="AO40" s="121">
        <v>4000</v>
      </c>
      <c r="AP40" s="121">
        <v>4000</v>
      </c>
      <c r="AQ40" s="5" t="s">
        <v>247</v>
      </c>
      <c r="AR40" s="126"/>
      <c r="AS40" s="126"/>
      <c r="AT40" s="126"/>
      <c r="AU40" s="126"/>
      <c r="AV40" s="126"/>
      <c r="AW40" s="126"/>
      <c r="AX40" s="126"/>
      <c r="AY40" s="126"/>
      <c r="AZ40" s="126"/>
      <c r="BA40" s="127"/>
      <c r="BB40" s="121"/>
      <c r="BC40" s="121">
        <v>4000</v>
      </c>
      <c r="BD40" s="121">
        <v>4000</v>
      </c>
      <c r="BE40" s="5" t="s">
        <v>247</v>
      </c>
      <c r="BF40" s="126"/>
      <c r="BG40" s="126"/>
      <c r="BH40" s="126"/>
      <c r="BI40" s="126"/>
      <c r="BJ40" s="126"/>
      <c r="BK40" s="126"/>
      <c r="BL40" s="126"/>
      <c r="BM40" s="126"/>
      <c r="BN40" s="126"/>
      <c r="BO40" s="127"/>
      <c r="BP40" s="121"/>
      <c r="BQ40" s="121">
        <v>10000</v>
      </c>
      <c r="BR40" s="121">
        <v>10000</v>
      </c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</row>
    <row r="41" spans="1:83" ht="26.25" customHeight="1" x14ac:dyDescent="0.2">
      <c r="A41" s="114" t="s">
        <v>248</v>
      </c>
      <c r="B41" s="115">
        <f t="shared" ref="B41:M41" si="69">B39-B40</f>
        <v>1949.0466520360051</v>
      </c>
      <c r="C41" s="115">
        <f t="shared" si="69"/>
        <v>1241.7826313693399</v>
      </c>
      <c r="D41" s="115">
        <f t="shared" si="69"/>
        <v>-4627.915182508711</v>
      </c>
      <c r="E41" s="115">
        <f t="shared" si="69"/>
        <v>-5178.7651825087114</v>
      </c>
      <c r="F41" s="115">
        <f t="shared" si="69"/>
        <v>-5178.7651825087114</v>
      </c>
      <c r="G41" s="115">
        <f t="shared" si="69"/>
        <v>-5254.2151825087112</v>
      </c>
      <c r="H41" s="115">
        <f t="shared" si="69"/>
        <v>2003.1823873693395</v>
      </c>
      <c r="I41" s="115">
        <f t="shared" si="69"/>
        <v>-2522.4809425087096</v>
      </c>
      <c r="J41" s="115">
        <f t="shared" si="69"/>
        <v>-5204.8809425087111</v>
      </c>
      <c r="K41" s="115">
        <f t="shared" si="69"/>
        <v>-5204.8809425087111</v>
      </c>
      <c r="L41" s="115">
        <f t="shared" si="69"/>
        <v>-5204.8809425087111</v>
      </c>
      <c r="M41" s="115">
        <f t="shared" si="69"/>
        <v>1146.9698873693396</v>
      </c>
      <c r="N41" s="128">
        <f>SUM(B41:M41)</f>
        <v>-32035.802941925656</v>
      </c>
      <c r="O41" s="114" t="s">
        <v>248</v>
      </c>
      <c r="P41" s="115">
        <f t="shared" ref="P41:AA41" si="70">P39-P40</f>
        <v>4195.8598873693409</v>
      </c>
      <c r="Q41" s="115">
        <f t="shared" si="70"/>
        <v>2781.557387369342</v>
      </c>
      <c r="R41" s="115">
        <f t="shared" si="70"/>
        <v>-3193.0809425087082</v>
      </c>
      <c r="S41" s="115">
        <f t="shared" si="70"/>
        <v>-5204.8809425087111</v>
      </c>
      <c r="T41" s="115">
        <f t="shared" si="70"/>
        <v>-5204.8809425087111</v>
      </c>
      <c r="U41" s="115">
        <f t="shared" si="70"/>
        <v>-4130.7309425087115</v>
      </c>
      <c r="V41" s="115">
        <f t="shared" si="70"/>
        <v>4276.0373873693406</v>
      </c>
      <c r="W41" s="115">
        <f t="shared" si="70"/>
        <v>2407.9373873693403</v>
      </c>
      <c r="X41" s="115">
        <f t="shared" si="70"/>
        <v>-3193.0809425087082</v>
      </c>
      <c r="Y41" s="115">
        <f t="shared" si="70"/>
        <v>-5204.8809425087111</v>
      </c>
      <c r="Z41" s="115">
        <f t="shared" si="70"/>
        <v>-4749.8309425087109</v>
      </c>
      <c r="AA41" s="115">
        <f t="shared" si="70"/>
        <v>2283.3973873693412</v>
      </c>
      <c r="AB41" s="128">
        <f>SUM(N41:AA41)</f>
        <v>-46972.380102639923</v>
      </c>
      <c r="AC41" s="114" t="s">
        <v>248</v>
      </c>
      <c r="AD41" s="115">
        <f t="shared" ref="AD41:AO41" si="71">AD39-AD40</f>
        <v>12529.063987369322</v>
      </c>
      <c r="AE41" s="115">
        <f t="shared" si="71"/>
        <v>6892.8554873693374</v>
      </c>
      <c r="AF41" s="115">
        <f t="shared" si="71"/>
        <v>676.75273736933946</v>
      </c>
      <c r="AG41" s="115">
        <f t="shared" si="71"/>
        <v>-2673.486942508709</v>
      </c>
      <c r="AH41" s="115">
        <f t="shared" si="71"/>
        <v>-5518.746942508712</v>
      </c>
      <c r="AI41" s="115">
        <f t="shared" si="71"/>
        <v>-3328.5269425087081</v>
      </c>
      <c r="AJ41" s="115">
        <f t="shared" si="71"/>
        <v>9016.2624873693312</v>
      </c>
      <c r="AK41" s="115">
        <f t="shared" si="71"/>
        <v>4341.3422373693384</v>
      </c>
      <c r="AL41" s="115">
        <f t="shared" si="71"/>
        <v>-3068.6619425087083</v>
      </c>
      <c r="AM41" s="115">
        <f t="shared" si="71"/>
        <v>-5940.2669425087115</v>
      </c>
      <c r="AN41" s="115">
        <f t="shared" si="71"/>
        <v>-4096.1169425087101</v>
      </c>
      <c r="AO41" s="115">
        <f t="shared" si="71"/>
        <v>3475.0799873693395</v>
      </c>
      <c r="AP41" s="128">
        <f>SUM(AB41:AO41)</f>
        <v>-34666.829833476186</v>
      </c>
      <c r="AQ41" s="114" t="s">
        <v>248</v>
      </c>
      <c r="AR41" s="115">
        <f t="shared" ref="AR41:BC41" si="72">AR39-AR40</f>
        <v>13433.768437369314</v>
      </c>
      <c r="AS41" s="115">
        <f t="shared" si="72"/>
        <v>5866.4115623693451</v>
      </c>
      <c r="AT41" s="115">
        <f t="shared" si="72"/>
        <v>-896.27844250870839</v>
      </c>
      <c r="AU41" s="115">
        <f t="shared" si="72"/>
        <v>-3799.9764425087087</v>
      </c>
      <c r="AV41" s="115">
        <f t="shared" si="72"/>
        <v>-4592.2424425087065</v>
      </c>
      <c r="AW41" s="115">
        <f t="shared" si="72"/>
        <v>-3179.1999425087088</v>
      </c>
      <c r="AX41" s="115">
        <f t="shared" si="72"/>
        <v>10004.720087369331</v>
      </c>
      <c r="AY41" s="115">
        <f t="shared" si="72"/>
        <v>2564.0777873693405</v>
      </c>
      <c r="AZ41" s="115">
        <f t="shared" si="72"/>
        <v>-2887.002442508714</v>
      </c>
      <c r="BA41" s="115">
        <f t="shared" si="72"/>
        <v>-2833.1149425087096</v>
      </c>
      <c r="BB41" s="115">
        <f t="shared" si="72"/>
        <v>-1983.3689425087068</v>
      </c>
      <c r="BC41" s="115">
        <f t="shared" si="72"/>
        <v>7936.9581873693314</v>
      </c>
      <c r="BD41" s="128">
        <f>SUM(AP41:BC41)</f>
        <v>-15032.077369190487</v>
      </c>
      <c r="BE41" s="114" t="s">
        <v>248</v>
      </c>
      <c r="BF41" s="115">
        <f t="shared" ref="BF41:BQ41" si="73">BF39-BF40</f>
        <v>26903.703487369341</v>
      </c>
      <c r="BG41" s="115">
        <f t="shared" si="73"/>
        <v>12383.43408736932</v>
      </c>
      <c r="BH41" s="115">
        <f t="shared" si="73"/>
        <v>1699.3031623693398</v>
      </c>
      <c r="BI41" s="115">
        <f t="shared" si="73"/>
        <v>-200.29144250871104</v>
      </c>
      <c r="BJ41" s="115">
        <f t="shared" si="73"/>
        <v>-1321.3909425087077</v>
      </c>
      <c r="BK41" s="115">
        <f t="shared" si="73"/>
        <v>1320.2296623693383</v>
      </c>
      <c r="BL41" s="115">
        <f t="shared" si="73"/>
        <v>16687.847837369321</v>
      </c>
      <c r="BM41" s="115">
        <f t="shared" si="73"/>
        <v>5965.8878873693429</v>
      </c>
      <c r="BN41" s="115">
        <f t="shared" si="73"/>
        <v>2077.1263873693388</v>
      </c>
      <c r="BO41" s="115">
        <f t="shared" si="73"/>
        <v>152.36068736933851</v>
      </c>
      <c r="BP41" s="115">
        <f t="shared" si="73"/>
        <v>1802.8270373693315</v>
      </c>
      <c r="BQ41" s="115">
        <f t="shared" si="73"/>
        <v>7814.934837369321</v>
      </c>
      <c r="BR41" s="128">
        <f>SUM(BD41:BQ41)</f>
        <v>60253.895319485418</v>
      </c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</row>
    <row r="42" spans="1:83" ht="26.25" customHeight="1" x14ac:dyDescent="0.2">
      <c r="A42" s="114" t="s">
        <v>249</v>
      </c>
      <c r="B42" s="115">
        <f>B41</f>
        <v>1949.0466520360051</v>
      </c>
      <c r="C42" s="115">
        <f t="shared" ref="C42:M42" si="74">B42+C41</f>
        <v>3190.829283405345</v>
      </c>
      <c r="D42" s="115">
        <f t="shared" si="74"/>
        <v>-1437.085899103366</v>
      </c>
      <c r="E42" s="115">
        <f t="shared" si="74"/>
        <v>-6615.8510816120779</v>
      </c>
      <c r="F42" s="115">
        <f t="shared" si="74"/>
        <v>-11794.616264120788</v>
      </c>
      <c r="G42" s="115">
        <f t="shared" si="74"/>
        <v>-17048.831446629498</v>
      </c>
      <c r="H42" s="115">
        <f t="shared" si="74"/>
        <v>-15045.649059260159</v>
      </c>
      <c r="I42" s="115">
        <f t="shared" si="74"/>
        <v>-17568.13000176887</v>
      </c>
      <c r="J42" s="115">
        <f t="shared" si="74"/>
        <v>-22773.010944277579</v>
      </c>
      <c r="K42" s="115">
        <f t="shared" si="74"/>
        <v>-27977.891886786289</v>
      </c>
      <c r="L42" s="115">
        <f t="shared" si="74"/>
        <v>-33182.772829294998</v>
      </c>
      <c r="M42" s="115">
        <f t="shared" si="74"/>
        <v>-32035.802941925656</v>
      </c>
      <c r="N42" s="115"/>
      <c r="O42" s="114" t="s">
        <v>249</v>
      </c>
      <c r="P42" s="115">
        <f>P41</f>
        <v>4195.8598873693409</v>
      </c>
      <c r="Q42" s="115">
        <f t="shared" ref="Q42:Z42" si="75">P42+Q41</f>
        <v>6977.4172747386829</v>
      </c>
      <c r="R42" s="115">
        <f t="shared" si="75"/>
        <v>3784.3363322299747</v>
      </c>
      <c r="S42" s="115">
        <f t="shared" si="75"/>
        <v>-1420.5446102787364</v>
      </c>
      <c r="T42" s="115">
        <f t="shared" si="75"/>
        <v>-6625.4255527874475</v>
      </c>
      <c r="U42" s="115">
        <f t="shared" si="75"/>
        <v>-10756.15649529616</v>
      </c>
      <c r="V42" s="115">
        <f t="shared" si="75"/>
        <v>-6480.1191079268192</v>
      </c>
      <c r="W42" s="115">
        <f t="shared" si="75"/>
        <v>-4072.1817205574789</v>
      </c>
      <c r="X42" s="115">
        <f t="shared" si="75"/>
        <v>-7265.2626630661871</v>
      </c>
      <c r="Y42" s="115">
        <f t="shared" si="75"/>
        <v>-12470.143605574898</v>
      </c>
      <c r="Z42" s="115">
        <f t="shared" si="75"/>
        <v>-17219.97454808361</v>
      </c>
      <c r="AA42" s="115">
        <f>Y42+AA41</f>
        <v>-10186.746218205557</v>
      </c>
      <c r="AB42" s="115"/>
      <c r="AC42" s="114" t="s">
        <v>249</v>
      </c>
      <c r="AD42" s="115">
        <f>AD41</f>
        <v>12529.063987369322</v>
      </c>
      <c r="AE42" s="115">
        <f t="shared" ref="AE42:AM42" si="76">AD42+AE41</f>
        <v>19421.919474738657</v>
      </c>
      <c r="AF42" s="115">
        <f t="shared" si="76"/>
        <v>20098.672212107998</v>
      </c>
      <c r="AG42" s="115">
        <f t="shared" si="76"/>
        <v>17425.185269599289</v>
      </c>
      <c r="AH42" s="115">
        <f t="shared" si="76"/>
        <v>11906.438327090578</v>
      </c>
      <c r="AI42" s="115">
        <f t="shared" si="76"/>
        <v>8577.9113845818702</v>
      </c>
      <c r="AJ42" s="115">
        <f t="shared" si="76"/>
        <v>17594.1738719512</v>
      </c>
      <c r="AK42" s="115">
        <f t="shared" si="76"/>
        <v>21935.516109320539</v>
      </c>
      <c r="AL42" s="115">
        <f t="shared" si="76"/>
        <v>18866.854166811831</v>
      </c>
      <c r="AM42" s="115">
        <f t="shared" si="76"/>
        <v>12926.587224303119</v>
      </c>
      <c r="AN42" s="115">
        <f>AL42+AN41</f>
        <v>14770.73722430312</v>
      </c>
      <c r="AO42" s="115">
        <f>AN42+AO41</f>
        <v>18245.81721167246</v>
      </c>
      <c r="AP42" s="115"/>
      <c r="AQ42" s="114" t="s">
        <v>249</v>
      </c>
      <c r="AR42" s="115">
        <f>AR41</f>
        <v>13433.768437369314</v>
      </c>
      <c r="AS42" s="115">
        <f t="shared" ref="AS42:BB42" si="77">AR42+AS41</f>
        <v>19300.179999738659</v>
      </c>
      <c r="AT42" s="115">
        <f t="shared" si="77"/>
        <v>18403.90155722995</v>
      </c>
      <c r="AU42" s="115">
        <f t="shared" si="77"/>
        <v>14603.925114721242</v>
      </c>
      <c r="AV42" s="115">
        <f t="shared" si="77"/>
        <v>10011.682672212535</v>
      </c>
      <c r="AW42" s="115">
        <f t="shared" si="77"/>
        <v>6832.4827297038264</v>
      </c>
      <c r="AX42" s="115">
        <f t="shared" si="77"/>
        <v>16837.202817073157</v>
      </c>
      <c r="AY42" s="115">
        <f t="shared" si="77"/>
        <v>19401.280604442498</v>
      </c>
      <c r="AZ42" s="115">
        <f t="shared" si="77"/>
        <v>16514.278161933784</v>
      </c>
      <c r="BA42" s="115">
        <f t="shared" si="77"/>
        <v>13681.163219425074</v>
      </c>
      <c r="BB42" s="115">
        <f t="shared" si="77"/>
        <v>11697.794276916367</v>
      </c>
      <c r="BC42" s="115">
        <f>BA42+BC41</f>
        <v>21618.121406794406</v>
      </c>
      <c r="BD42" s="115"/>
      <c r="BE42" s="114" t="s">
        <v>249</v>
      </c>
      <c r="BF42" s="115">
        <f>BF41</f>
        <v>26903.703487369341</v>
      </c>
      <c r="BG42" s="115">
        <f t="shared" ref="BG42:BP42" si="78">BF42+BG41</f>
        <v>39287.137574738663</v>
      </c>
      <c r="BH42" s="115">
        <f t="shared" si="78"/>
        <v>40986.440737108001</v>
      </c>
      <c r="BI42" s="115">
        <f t="shared" si="78"/>
        <v>40786.149294599294</v>
      </c>
      <c r="BJ42" s="115">
        <f t="shared" si="78"/>
        <v>39464.75835209059</v>
      </c>
      <c r="BK42" s="115">
        <f t="shared" si="78"/>
        <v>40784.98801445993</v>
      </c>
      <c r="BL42" s="115">
        <f t="shared" si="78"/>
        <v>57472.835851829252</v>
      </c>
      <c r="BM42" s="115">
        <f t="shared" si="78"/>
        <v>63438.723739198598</v>
      </c>
      <c r="BN42" s="115">
        <f t="shared" si="78"/>
        <v>65515.850126567937</v>
      </c>
      <c r="BO42" s="115">
        <f t="shared" si="78"/>
        <v>65668.210813937272</v>
      </c>
      <c r="BP42" s="115">
        <f t="shared" si="78"/>
        <v>67471.03785130661</v>
      </c>
      <c r="BQ42" s="115">
        <f>BO42+BQ41</f>
        <v>73483.145651306593</v>
      </c>
      <c r="BR42" s="11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</row>
    <row r="43" spans="1:83" ht="26.25" customHeight="1" x14ac:dyDescent="0.2">
      <c r="A43" s="1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</row>
    <row r="44" spans="1:83" ht="101.25" customHeight="1" x14ac:dyDescent="0.2">
      <c r="A44" s="129" t="s">
        <v>250</v>
      </c>
      <c r="B44" s="130">
        <f>IF(MIN(B42:AP42)&lt;0,MIN(B42:AP42)*-1,0)</f>
        <v>33182.772829294998</v>
      </c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20"/>
      <c r="BS44" s="120"/>
      <c r="BT44" s="120"/>
      <c r="BU44" s="120"/>
      <c r="BV44" s="120"/>
      <c r="BW44" s="120"/>
      <c r="BX44" s="120"/>
      <c r="BY44" s="120"/>
      <c r="BZ44" s="120"/>
      <c r="CA44" s="120"/>
      <c r="CB44" s="120"/>
      <c r="CC44" s="120"/>
      <c r="CD44" s="120"/>
      <c r="CE44" s="120"/>
    </row>
    <row r="45" spans="1:83" ht="26.25" customHeight="1" x14ac:dyDescent="0.2">
      <c r="A45" s="1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5"/>
      <c r="BZ45" s="105"/>
      <c r="CA45" s="105"/>
      <c r="CB45" s="105"/>
      <c r="CC45" s="105"/>
      <c r="CD45" s="105"/>
      <c r="CE45" s="105"/>
    </row>
    <row r="46" spans="1:83" ht="26.25" customHeight="1" x14ac:dyDescent="0.2">
      <c r="A46" s="1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</row>
    <row r="47" spans="1:83" ht="26.25" customHeight="1" x14ac:dyDescent="0.2">
      <c r="A47" s="1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</row>
    <row r="48" spans="1:83" ht="26.25" customHeight="1" x14ac:dyDescent="0.2">
      <c r="A48" s="1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  <c r="BT48" s="105"/>
      <c r="BU48" s="105"/>
      <c r="BV48" s="105"/>
      <c r="BW48" s="105"/>
      <c r="BX48" s="105"/>
      <c r="BY48" s="105"/>
      <c r="BZ48" s="105"/>
      <c r="CA48" s="105"/>
      <c r="CB48" s="105"/>
      <c r="CC48" s="105"/>
      <c r="CD48" s="105"/>
      <c r="CE48" s="105"/>
    </row>
    <row r="49" spans="1:83" ht="26.25" customHeight="1" x14ac:dyDescent="0.2">
      <c r="A49" s="1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5"/>
      <c r="BZ49" s="105"/>
      <c r="CA49" s="105"/>
      <c r="CB49" s="105"/>
      <c r="CC49" s="105"/>
      <c r="CD49" s="105"/>
      <c r="CE49" s="105"/>
    </row>
    <row r="50" spans="1:83" ht="26.25" customHeight="1" x14ac:dyDescent="0.2">
      <c r="A50" s="1"/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  <c r="BT50" s="105"/>
      <c r="BU50" s="105"/>
      <c r="BV50" s="105"/>
      <c r="BW50" s="105"/>
      <c r="BX50" s="105"/>
      <c r="BY50" s="105"/>
      <c r="BZ50" s="105"/>
      <c r="CA50" s="105"/>
      <c r="CB50" s="105"/>
      <c r="CC50" s="105"/>
      <c r="CD50" s="105"/>
      <c r="CE50" s="105"/>
    </row>
    <row r="51" spans="1:83" ht="26.25" customHeight="1" x14ac:dyDescent="0.2">
      <c r="A51" s="1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5"/>
      <c r="BZ51" s="105"/>
      <c r="CA51" s="105"/>
      <c r="CB51" s="105"/>
      <c r="CC51" s="105"/>
      <c r="CD51" s="105"/>
      <c r="CE51" s="105"/>
    </row>
    <row r="52" spans="1:83" ht="26.25" customHeight="1" x14ac:dyDescent="0.2">
      <c r="A52" s="1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</row>
    <row r="53" spans="1:83" ht="26.25" customHeight="1" x14ac:dyDescent="0.2">
      <c r="A53" s="1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5"/>
    </row>
    <row r="54" spans="1:83" ht="26.25" customHeight="1" x14ac:dyDescent="0.2">
      <c r="A54" s="1"/>
      <c r="B54" s="105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  <c r="BT54" s="105"/>
      <c r="BU54" s="105"/>
      <c r="BV54" s="105"/>
      <c r="BW54" s="105"/>
      <c r="BX54" s="105"/>
      <c r="BY54" s="105"/>
      <c r="BZ54" s="105"/>
      <c r="CA54" s="105"/>
      <c r="CB54" s="105"/>
      <c r="CC54" s="105"/>
      <c r="CD54" s="105"/>
      <c r="CE54" s="105"/>
    </row>
    <row r="55" spans="1:83" ht="26.25" customHeight="1" x14ac:dyDescent="0.2">
      <c r="A55" s="1"/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</row>
    <row r="56" spans="1:83" ht="26.25" customHeight="1" x14ac:dyDescent="0.2">
      <c r="A56" s="1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5"/>
      <c r="BZ56" s="105"/>
      <c r="CA56" s="105"/>
      <c r="CB56" s="105"/>
      <c r="CC56" s="105"/>
      <c r="CD56" s="105"/>
      <c r="CE56" s="105"/>
    </row>
    <row r="57" spans="1:83" ht="26.25" customHeight="1" x14ac:dyDescent="0.2">
      <c r="A57" s="1"/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</row>
    <row r="58" spans="1:83" ht="26.25" customHeight="1" x14ac:dyDescent="0.2">
      <c r="A58" s="1"/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</row>
    <row r="59" spans="1:83" ht="26.25" customHeight="1" x14ac:dyDescent="0.2">
      <c r="A59" s="1"/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</row>
    <row r="60" spans="1:83" ht="26.25" customHeight="1" x14ac:dyDescent="0.2">
      <c r="A60" s="1"/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</row>
    <row r="61" spans="1:83" ht="26.25" customHeight="1" x14ac:dyDescent="0.2">
      <c r="A61" s="1"/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5"/>
      <c r="AI61" s="105"/>
      <c r="AJ61" s="105"/>
      <c r="AK61" s="105"/>
      <c r="AL61" s="105"/>
      <c r="AM61" s="105"/>
      <c r="AN61" s="105"/>
      <c r="AO61" s="105"/>
      <c r="AP61" s="105"/>
      <c r="AQ61" s="105"/>
      <c r="AR61" s="105"/>
      <c r="AS61" s="105"/>
      <c r="AT61" s="105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  <c r="BT61" s="105"/>
      <c r="BU61" s="105"/>
      <c r="BV61" s="105"/>
      <c r="BW61" s="105"/>
      <c r="BX61" s="105"/>
      <c r="BY61" s="105"/>
      <c r="BZ61" s="105"/>
      <c r="CA61" s="105"/>
      <c r="CB61" s="105"/>
      <c r="CC61" s="105"/>
      <c r="CD61" s="105"/>
      <c r="CE61" s="105"/>
    </row>
    <row r="62" spans="1:83" ht="26.25" customHeight="1" x14ac:dyDescent="0.2">
      <c r="A62" s="1"/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5"/>
      <c r="AK62" s="105"/>
      <c r="AL62" s="105"/>
      <c r="AM62" s="105"/>
      <c r="AN62" s="105"/>
      <c r="AO62" s="105"/>
      <c r="AP62" s="105"/>
      <c r="AQ62" s="105"/>
      <c r="AR62" s="105"/>
      <c r="AS62" s="105"/>
      <c r="AT62" s="105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  <c r="BT62" s="105"/>
      <c r="BU62" s="105"/>
      <c r="BV62" s="105"/>
      <c r="BW62" s="105"/>
      <c r="BX62" s="105"/>
      <c r="BY62" s="105"/>
      <c r="BZ62" s="105"/>
      <c r="CA62" s="105"/>
      <c r="CB62" s="105"/>
      <c r="CC62" s="105"/>
      <c r="CD62" s="105"/>
      <c r="CE62" s="105"/>
    </row>
    <row r="63" spans="1:83" ht="26.25" customHeight="1" x14ac:dyDescent="0.2">
      <c r="A63" s="1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5"/>
      <c r="AI63" s="105"/>
      <c r="AJ63" s="105"/>
      <c r="AK63" s="105"/>
      <c r="AL63" s="105"/>
      <c r="AM63" s="105"/>
      <c r="AN63" s="105"/>
      <c r="AO63" s="105"/>
      <c r="AP63" s="105"/>
      <c r="AQ63" s="105"/>
      <c r="AR63" s="105"/>
      <c r="AS63" s="105"/>
      <c r="AT63" s="105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  <c r="BT63" s="105"/>
      <c r="BU63" s="105"/>
      <c r="BV63" s="105"/>
      <c r="BW63" s="105"/>
      <c r="BX63" s="105"/>
      <c r="BY63" s="105"/>
      <c r="BZ63" s="105"/>
      <c r="CA63" s="105"/>
      <c r="CB63" s="105"/>
      <c r="CC63" s="105"/>
      <c r="CD63" s="105"/>
      <c r="CE63" s="105"/>
    </row>
    <row r="64" spans="1:83" ht="26.25" customHeight="1" x14ac:dyDescent="0.2">
      <c r="A64" s="1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</row>
    <row r="65" spans="1:83" ht="26.25" customHeight="1" x14ac:dyDescent="0.2">
      <c r="A65" s="1"/>
      <c r="B65" s="105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</row>
    <row r="66" spans="1:83" ht="26.25" customHeight="1" x14ac:dyDescent="0.2">
      <c r="A66" s="1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</row>
    <row r="67" spans="1:83" ht="26.25" customHeight="1" x14ac:dyDescent="0.2">
      <c r="A67" s="1"/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</row>
    <row r="68" spans="1:83" ht="26.25" customHeight="1" x14ac:dyDescent="0.2">
      <c r="A68" s="1"/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  <c r="BT68" s="105"/>
      <c r="BU68" s="105"/>
      <c r="BV68" s="105"/>
      <c r="BW68" s="105"/>
      <c r="BX68" s="105"/>
      <c r="BY68" s="105"/>
      <c r="BZ68" s="105"/>
      <c r="CA68" s="105"/>
      <c r="CB68" s="105"/>
      <c r="CC68" s="105"/>
      <c r="CD68" s="105"/>
      <c r="CE68" s="105"/>
    </row>
    <row r="69" spans="1:83" ht="26.25" customHeight="1" x14ac:dyDescent="0.2">
      <c r="A69" s="1"/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5"/>
      <c r="AI69" s="105"/>
      <c r="AJ69" s="105"/>
      <c r="AK69" s="105"/>
      <c r="AL69" s="105"/>
      <c r="AM69" s="105"/>
      <c r="AN69" s="105"/>
      <c r="AO69" s="105"/>
      <c r="AP69" s="105"/>
      <c r="AQ69" s="105"/>
      <c r="AR69" s="105"/>
      <c r="AS69" s="105"/>
      <c r="AT69" s="105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  <c r="BT69" s="105"/>
      <c r="BU69" s="105"/>
      <c r="BV69" s="105"/>
      <c r="BW69" s="105"/>
      <c r="BX69" s="105"/>
      <c r="BY69" s="105"/>
      <c r="BZ69" s="105"/>
      <c r="CA69" s="105"/>
      <c r="CB69" s="105"/>
      <c r="CC69" s="105"/>
      <c r="CD69" s="105"/>
      <c r="CE69" s="105"/>
    </row>
    <row r="70" spans="1:83" ht="26.25" customHeight="1" x14ac:dyDescent="0.2">
      <c r="A70" s="1"/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I70" s="105"/>
      <c r="AJ70" s="105"/>
      <c r="AK70" s="105"/>
      <c r="AL70" s="105"/>
      <c r="AM70" s="105"/>
      <c r="AN70" s="105"/>
      <c r="AO70" s="105"/>
      <c r="AP70" s="105"/>
      <c r="AQ70" s="105"/>
      <c r="AR70" s="105"/>
      <c r="AS70" s="105"/>
      <c r="AT70" s="105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  <c r="BT70" s="105"/>
      <c r="BU70" s="105"/>
      <c r="BV70" s="105"/>
      <c r="BW70" s="105"/>
      <c r="BX70" s="105"/>
      <c r="BY70" s="105"/>
      <c r="BZ70" s="105"/>
      <c r="CA70" s="105"/>
      <c r="CB70" s="105"/>
      <c r="CC70" s="105"/>
      <c r="CD70" s="105"/>
      <c r="CE70" s="105"/>
    </row>
    <row r="71" spans="1:83" ht="26.25" customHeight="1" x14ac:dyDescent="0.2">
      <c r="A71" s="1"/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5"/>
      <c r="AI71" s="105"/>
      <c r="AJ71" s="105"/>
      <c r="AK71" s="105"/>
      <c r="AL71" s="105"/>
      <c r="AM71" s="105"/>
      <c r="AN71" s="105"/>
      <c r="AO71" s="105"/>
      <c r="AP71" s="105"/>
      <c r="AQ71" s="105"/>
      <c r="AR71" s="105"/>
      <c r="AS71" s="105"/>
      <c r="AT71" s="105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  <c r="BT71" s="105"/>
      <c r="BU71" s="105"/>
      <c r="BV71" s="105"/>
      <c r="BW71" s="105"/>
      <c r="BX71" s="105"/>
      <c r="BY71" s="105"/>
      <c r="BZ71" s="105"/>
      <c r="CA71" s="105"/>
      <c r="CB71" s="105"/>
      <c r="CC71" s="105"/>
      <c r="CD71" s="105"/>
      <c r="CE71" s="105"/>
    </row>
    <row r="72" spans="1:83" ht="26.25" customHeight="1" x14ac:dyDescent="0.2">
      <c r="A72" s="1"/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105"/>
      <c r="AG72" s="105"/>
      <c r="AH72" s="105"/>
      <c r="AI72" s="105"/>
      <c r="AJ72" s="105"/>
      <c r="AK72" s="105"/>
      <c r="AL72" s="105"/>
      <c r="AM72" s="105"/>
      <c r="AN72" s="105"/>
      <c r="AO72" s="105"/>
      <c r="AP72" s="105"/>
      <c r="AQ72" s="105"/>
      <c r="AR72" s="105"/>
      <c r="AS72" s="105"/>
      <c r="AT72" s="105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  <c r="BT72" s="105"/>
      <c r="BU72" s="105"/>
      <c r="BV72" s="105"/>
      <c r="BW72" s="105"/>
      <c r="BX72" s="105"/>
      <c r="BY72" s="105"/>
      <c r="BZ72" s="105"/>
      <c r="CA72" s="105"/>
      <c r="CB72" s="105"/>
      <c r="CC72" s="105"/>
      <c r="CD72" s="105"/>
      <c r="CE72" s="105"/>
    </row>
    <row r="73" spans="1:83" ht="26.25" customHeight="1" x14ac:dyDescent="0.2">
      <c r="A73" s="1"/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I73" s="105"/>
      <c r="AJ73" s="105"/>
      <c r="AK73" s="105"/>
      <c r="AL73" s="105"/>
      <c r="AM73" s="105"/>
      <c r="AN73" s="105"/>
      <c r="AO73" s="105"/>
      <c r="AP73" s="105"/>
      <c r="AQ73" s="105"/>
      <c r="AR73" s="105"/>
      <c r="AS73" s="105"/>
      <c r="AT73" s="105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  <c r="BT73" s="105"/>
      <c r="BU73" s="105"/>
      <c r="BV73" s="105"/>
      <c r="BW73" s="105"/>
      <c r="BX73" s="105"/>
      <c r="BY73" s="105"/>
      <c r="BZ73" s="105"/>
      <c r="CA73" s="105"/>
      <c r="CB73" s="105"/>
      <c r="CC73" s="105"/>
      <c r="CD73" s="105"/>
      <c r="CE73" s="105"/>
    </row>
    <row r="74" spans="1:83" ht="26.25" customHeight="1" x14ac:dyDescent="0.2">
      <c r="A74" s="1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5"/>
      <c r="AI74" s="105"/>
      <c r="AJ74" s="105"/>
      <c r="AK74" s="105"/>
      <c r="AL74" s="105"/>
      <c r="AM74" s="105"/>
      <c r="AN74" s="105"/>
      <c r="AO74" s="105"/>
      <c r="AP74" s="105"/>
      <c r="AQ74" s="105"/>
      <c r="AR74" s="105"/>
      <c r="AS74" s="105"/>
      <c r="AT74" s="105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  <c r="BT74" s="105"/>
      <c r="BU74" s="105"/>
      <c r="BV74" s="105"/>
      <c r="BW74" s="105"/>
      <c r="BX74" s="105"/>
      <c r="BY74" s="105"/>
      <c r="BZ74" s="105"/>
      <c r="CA74" s="105"/>
      <c r="CB74" s="105"/>
      <c r="CC74" s="105"/>
      <c r="CD74" s="105"/>
      <c r="CE74" s="105"/>
    </row>
    <row r="75" spans="1:83" ht="26.25" customHeight="1" x14ac:dyDescent="0.2">
      <c r="A75" s="1"/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5"/>
      <c r="AI75" s="105"/>
      <c r="AJ75" s="105"/>
      <c r="AK75" s="105"/>
      <c r="AL75" s="105"/>
      <c r="AM75" s="105"/>
      <c r="AN75" s="105"/>
      <c r="AO75" s="105"/>
      <c r="AP75" s="105"/>
      <c r="AQ75" s="105"/>
      <c r="AR75" s="105"/>
      <c r="AS75" s="105"/>
      <c r="AT75" s="105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  <c r="BT75" s="105"/>
      <c r="BU75" s="105"/>
      <c r="BV75" s="105"/>
      <c r="BW75" s="105"/>
      <c r="BX75" s="105"/>
      <c r="BY75" s="105"/>
      <c r="BZ75" s="105"/>
      <c r="CA75" s="105"/>
      <c r="CB75" s="105"/>
      <c r="CC75" s="105"/>
      <c r="CD75" s="105"/>
      <c r="CE75" s="105"/>
    </row>
    <row r="76" spans="1:83" ht="26.25" customHeight="1" x14ac:dyDescent="0.2">
      <c r="A76" s="1"/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  <c r="BT76" s="105"/>
      <c r="BU76" s="105"/>
      <c r="BV76" s="105"/>
      <c r="BW76" s="105"/>
      <c r="BX76" s="105"/>
      <c r="BY76" s="105"/>
      <c r="BZ76" s="105"/>
      <c r="CA76" s="105"/>
      <c r="CB76" s="105"/>
      <c r="CC76" s="105"/>
      <c r="CD76" s="105"/>
      <c r="CE76" s="105"/>
    </row>
    <row r="77" spans="1:83" ht="26.25" customHeight="1" x14ac:dyDescent="0.2">
      <c r="A77" s="1"/>
      <c r="B77" s="105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  <c r="BT77" s="105"/>
      <c r="BU77" s="105"/>
      <c r="BV77" s="105"/>
      <c r="BW77" s="105"/>
      <c r="BX77" s="105"/>
      <c r="BY77" s="105"/>
      <c r="BZ77" s="105"/>
      <c r="CA77" s="105"/>
      <c r="CB77" s="105"/>
      <c r="CC77" s="105"/>
      <c r="CD77" s="105"/>
      <c r="CE77" s="105"/>
    </row>
    <row r="78" spans="1:83" ht="26.25" customHeight="1" x14ac:dyDescent="0.2">
      <c r="A78" s="1"/>
      <c r="B78" s="105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  <c r="BT78" s="105"/>
      <c r="BU78" s="105"/>
      <c r="BV78" s="105"/>
      <c r="BW78" s="105"/>
      <c r="BX78" s="105"/>
      <c r="BY78" s="105"/>
      <c r="BZ78" s="105"/>
      <c r="CA78" s="105"/>
      <c r="CB78" s="105"/>
      <c r="CC78" s="105"/>
      <c r="CD78" s="105"/>
      <c r="CE78" s="105"/>
    </row>
    <row r="79" spans="1:83" ht="26.25" customHeight="1" x14ac:dyDescent="0.2">
      <c r="A79" s="1"/>
      <c r="B79" s="105"/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  <c r="BT79" s="105"/>
      <c r="BU79" s="105"/>
      <c r="BV79" s="105"/>
      <c r="BW79" s="105"/>
      <c r="BX79" s="105"/>
      <c r="BY79" s="105"/>
      <c r="BZ79" s="105"/>
      <c r="CA79" s="105"/>
      <c r="CB79" s="105"/>
      <c r="CC79" s="105"/>
      <c r="CD79" s="105"/>
      <c r="CE79" s="105"/>
    </row>
    <row r="80" spans="1:83" ht="26.25" customHeight="1" x14ac:dyDescent="0.2">
      <c r="A80" s="1"/>
      <c r="B80" s="105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  <c r="BT80" s="105"/>
      <c r="BU80" s="105"/>
      <c r="BV80" s="105"/>
      <c r="BW80" s="105"/>
      <c r="BX80" s="105"/>
      <c r="BY80" s="105"/>
      <c r="BZ80" s="105"/>
      <c r="CA80" s="105"/>
      <c r="CB80" s="105"/>
      <c r="CC80" s="105"/>
      <c r="CD80" s="105"/>
      <c r="CE80" s="105"/>
    </row>
    <row r="81" spans="1:83" ht="26.25" customHeight="1" x14ac:dyDescent="0.2">
      <c r="A81" s="1"/>
      <c r="B81" s="105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  <c r="BT81" s="105"/>
      <c r="BU81" s="105"/>
      <c r="BV81" s="105"/>
      <c r="BW81" s="105"/>
      <c r="BX81" s="105"/>
      <c r="BY81" s="105"/>
      <c r="BZ81" s="105"/>
      <c r="CA81" s="105"/>
      <c r="CB81" s="105"/>
      <c r="CC81" s="105"/>
      <c r="CD81" s="105"/>
      <c r="CE81" s="105"/>
    </row>
    <row r="82" spans="1:83" ht="26.25" customHeight="1" x14ac:dyDescent="0.2">
      <c r="A82" s="1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  <c r="BT82" s="105"/>
      <c r="BU82" s="105"/>
      <c r="BV82" s="105"/>
      <c r="BW82" s="105"/>
      <c r="BX82" s="105"/>
      <c r="BY82" s="105"/>
      <c r="BZ82" s="105"/>
      <c r="CA82" s="105"/>
      <c r="CB82" s="105"/>
      <c r="CC82" s="105"/>
      <c r="CD82" s="105"/>
      <c r="CE82" s="105"/>
    </row>
    <row r="83" spans="1:83" ht="26.25" customHeight="1" x14ac:dyDescent="0.2">
      <c r="A83" s="1"/>
      <c r="B83" s="105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  <c r="BT83" s="105"/>
      <c r="BU83" s="105"/>
      <c r="BV83" s="105"/>
      <c r="BW83" s="105"/>
      <c r="BX83" s="105"/>
      <c r="BY83" s="105"/>
      <c r="BZ83" s="105"/>
      <c r="CA83" s="105"/>
      <c r="CB83" s="105"/>
      <c r="CC83" s="105"/>
      <c r="CD83" s="105"/>
      <c r="CE83" s="105"/>
    </row>
    <row r="84" spans="1:83" ht="26.25" customHeight="1" x14ac:dyDescent="0.2">
      <c r="A84" s="1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  <c r="BT84" s="105"/>
      <c r="BU84" s="105"/>
      <c r="BV84" s="105"/>
      <c r="BW84" s="105"/>
      <c r="BX84" s="105"/>
      <c r="BY84" s="105"/>
      <c r="BZ84" s="105"/>
      <c r="CA84" s="105"/>
      <c r="CB84" s="105"/>
      <c r="CC84" s="105"/>
      <c r="CD84" s="105"/>
      <c r="CE84" s="105"/>
    </row>
    <row r="85" spans="1:83" ht="26.25" customHeight="1" x14ac:dyDescent="0.2">
      <c r="A85" s="1"/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  <c r="BT85" s="105"/>
      <c r="BU85" s="105"/>
      <c r="BV85" s="105"/>
      <c r="BW85" s="105"/>
      <c r="BX85" s="105"/>
      <c r="BY85" s="105"/>
      <c r="BZ85" s="105"/>
      <c r="CA85" s="105"/>
      <c r="CB85" s="105"/>
      <c r="CC85" s="105"/>
      <c r="CD85" s="105"/>
      <c r="CE85" s="105"/>
    </row>
    <row r="86" spans="1:83" ht="26.25" customHeight="1" x14ac:dyDescent="0.2">
      <c r="A86" s="1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  <c r="BT86" s="105"/>
      <c r="BU86" s="105"/>
      <c r="BV86" s="105"/>
      <c r="BW86" s="105"/>
      <c r="BX86" s="105"/>
      <c r="BY86" s="105"/>
      <c r="BZ86" s="105"/>
      <c r="CA86" s="105"/>
      <c r="CB86" s="105"/>
      <c r="CC86" s="105"/>
      <c r="CD86" s="105"/>
      <c r="CE86" s="105"/>
    </row>
    <row r="87" spans="1:83" ht="26.25" customHeight="1" x14ac:dyDescent="0.2">
      <c r="A87" s="1"/>
      <c r="B87" s="105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  <c r="BT87" s="105"/>
      <c r="BU87" s="105"/>
      <c r="BV87" s="105"/>
      <c r="BW87" s="105"/>
      <c r="BX87" s="105"/>
      <c r="BY87" s="105"/>
      <c r="BZ87" s="105"/>
      <c r="CA87" s="105"/>
      <c r="CB87" s="105"/>
      <c r="CC87" s="105"/>
      <c r="CD87" s="105"/>
      <c r="CE87" s="105"/>
    </row>
    <row r="88" spans="1:83" ht="26.25" customHeight="1" x14ac:dyDescent="0.2">
      <c r="A88" s="1"/>
      <c r="B88" s="105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  <c r="BT88" s="105"/>
      <c r="BU88" s="105"/>
      <c r="BV88" s="105"/>
      <c r="BW88" s="105"/>
      <c r="BX88" s="105"/>
      <c r="BY88" s="105"/>
      <c r="BZ88" s="105"/>
      <c r="CA88" s="105"/>
      <c r="CB88" s="105"/>
      <c r="CC88" s="105"/>
      <c r="CD88" s="105"/>
      <c r="CE88" s="105"/>
    </row>
    <row r="89" spans="1:83" ht="26.25" customHeight="1" x14ac:dyDescent="0.2">
      <c r="A89" s="1"/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  <c r="BT89" s="105"/>
      <c r="BU89" s="105"/>
      <c r="BV89" s="105"/>
      <c r="BW89" s="105"/>
      <c r="BX89" s="105"/>
      <c r="BY89" s="105"/>
      <c r="BZ89" s="105"/>
      <c r="CA89" s="105"/>
      <c r="CB89" s="105"/>
      <c r="CC89" s="105"/>
      <c r="CD89" s="105"/>
      <c r="CE89" s="105"/>
    </row>
    <row r="90" spans="1:83" ht="26.25" customHeight="1" x14ac:dyDescent="0.2">
      <c r="A90" s="1"/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  <c r="BT90" s="105"/>
      <c r="BU90" s="105"/>
      <c r="BV90" s="105"/>
      <c r="BW90" s="105"/>
      <c r="BX90" s="105"/>
      <c r="BY90" s="105"/>
      <c r="BZ90" s="105"/>
      <c r="CA90" s="105"/>
      <c r="CB90" s="105"/>
      <c r="CC90" s="105"/>
      <c r="CD90" s="105"/>
      <c r="CE90" s="105"/>
    </row>
    <row r="91" spans="1:83" ht="26.25" customHeight="1" x14ac:dyDescent="0.2">
      <c r="A91" s="1"/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  <c r="BT91" s="105"/>
      <c r="BU91" s="105"/>
      <c r="BV91" s="105"/>
      <c r="BW91" s="105"/>
      <c r="BX91" s="105"/>
      <c r="BY91" s="105"/>
      <c r="BZ91" s="105"/>
      <c r="CA91" s="105"/>
      <c r="CB91" s="105"/>
      <c r="CC91" s="105"/>
      <c r="CD91" s="105"/>
      <c r="CE91" s="105"/>
    </row>
    <row r="92" spans="1:83" ht="26.25" customHeight="1" x14ac:dyDescent="0.2">
      <c r="A92" s="1"/>
      <c r="B92" s="105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  <c r="BT92" s="105"/>
      <c r="BU92" s="105"/>
      <c r="BV92" s="105"/>
      <c r="BW92" s="105"/>
      <c r="BX92" s="105"/>
      <c r="BY92" s="105"/>
      <c r="BZ92" s="105"/>
      <c r="CA92" s="105"/>
      <c r="CB92" s="105"/>
      <c r="CC92" s="105"/>
      <c r="CD92" s="105"/>
      <c r="CE92" s="105"/>
    </row>
    <row r="93" spans="1:83" ht="26.25" customHeight="1" x14ac:dyDescent="0.2">
      <c r="A93" s="1"/>
      <c r="B93" s="105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5"/>
      <c r="AP93" s="105"/>
      <c r="AQ93" s="105"/>
      <c r="AR93" s="105"/>
      <c r="AS93" s="105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  <c r="BT93" s="105"/>
      <c r="BU93" s="105"/>
      <c r="BV93" s="105"/>
      <c r="BW93" s="105"/>
      <c r="BX93" s="105"/>
      <c r="BY93" s="105"/>
      <c r="BZ93" s="105"/>
      <c r="CA93" s="105"/>
      <c r="CB93" s="105"/>
      <c r="CC93" s="105"/>
      <c r="CD93" s="105"/>
      <c r="CE93" s="105"/>
    </row>
    <row r="94" spans="1:83" ht="26.25" customHeight="1" x14ac:dyDescent="0.2">
      <c r="A94" s="1"/>
      <c r="B94" s="105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5"/>
      <c r="AP94" s="105"/>
      <c r="AQ94" s="105"/>
      <c r="AR94" s="105"/>
      <c r="AS94" s="105"/>
      <c r="AT94" s="105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  <c r="BT94" s="105"/>
      <c r="BU94" s="105"/>
      <c r="BV94" s="105"/>
      <c r="BW94" s="105"/>
      <c r="BX94" s="105"/>
      <c r="BY94" s="105"/>
      <c r="BZ94" s="105"/>
      <c r="CA94" s="105"/>
      <c r="CB94" s="105"/>
      <c r="CC94" s="105"/>
      <c r="CD94" s="105"/>
      <c r="CE94" s="105"/>
    </row>
    <row r="95" spans="1:83" ht="26.25" customHeight="1" x14ac:dyDescent="0.2">
      <c r="A95" s="1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  <c r="BT95" s="105"/>
      <c r="BU95" s="105"/>
      <c r="BV95" s="105"/>
      <c r="BW95" s="105"/>
      <c r="BX95" s="105"/>
      <c r="BY95" s="105"/>
      <c r="BZ95" s="105"/>
      <c r="CA95" s="105"/>
      <c r="CB95" s="105"/>
      <c r="CC95" s="105"/>
      <c r="CD95" s="105"/>
      <c r="CE95" s="105"/>
    </row>
    <row r="96" spans="1:83" ht="26.25" customHeight="1" x14ac:dyDescent="0.2">
      <c r="A96" s="1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105"/>
      <c r="BP96" s="105"/>
      <c r="BQ96" s="105"/>
      <c r="BR96" s="105"/>
      <c r="BS96" s="105"/>
      <c r="BT96" s="105"/>
      <c r="BU96" s="105"/>
      <c r="BV96" s="105"/>
      <c r="BW96" s="105"/>
      <c r="BX96" s="105"/>
      <c r="BY96" s="105"/>
      <c r="BZ96" s="105"/>
      <c r="CA96" s="105"/>
      <c r="CB96" s="105"/>
      <c r="CC96" s="105"/>
      <c r="CD96" s="105"/>
      <c r="CE96" s="105"/>
    </row>
    <row r="97" spans="1:83" ht="26.25" customHeight="1" x14ac:dyDescent="0.2">
      <c r="A97" s="1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  <c r="BT97" s="105"/>
      <c r="BU97" s="105"/>
      <c r="BV97" s="105"/>
      <c r="BW97" s="105"/>
      <c r="BX97" s="105"/>
      <c r="BY97" s="105"/>
      <c r="BZ97" s="105"/>
      <c r="CA97" s="105"/>
      <c r="CB97" s="105"/>
      <c r="CC97" s="105"/>
      <c r="CD97" s="105"/>
      <c r="CE97" s="105"/>
    </row>
    <row r="98" spans="1:83" ht="26.25" customHeight="1" x14ac:dyDescent="0.2">
      <c r="A98" s="1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  <c r="BT98" s="105"/>
      <c r="BU98" s="105"/>
      <c r="BV98" s="105"/>
      <c r="BW98" s="105"/>
      <c r="BX98" s="105"/>
      <c r="BY98" s="105"/>
      <c r="BZ98" s="105"/>
      <c r="CA98" s="105"/>
      <c r="CB98" s="105"/>
      <c r="CC98" s="105"/>
      <c r="CD98" s="105"/>
      <c r="CE98" s="105"/>
    </row>
    <row r="99" spans="1:83" ht="26.25" customHeight="1" x14ac:dyDescent="0.2">
      <c r="A99" s="1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105"/>
      <c r="BZ99" s="105"/>
      <c r="CA99" s="105"/>
      <c r="CB99" s="105"/>
      <c r="CC99" s="105"/>
      <c r="CD99" s="105"/>
      <c r="CE99" s="105"/>
    </row>
    <row r="100" spans="1:83" ht="26.25" customHeight="1" x14ac:dyDescent="0.2">
      <c r="A100" s="1"/>
      <c r="B100" s="105"/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  <c r="BT100" s="105"/>
      <c r="BU100" s="105"/>
      <c r="BV100" s="105"/>
      <c r="BW100" s="105"/>
      <c r="BX100" s="105"/>
      <c r="BY100" s="105"/>
      <c r="BZ100" s="105"/>
      <c r="CA100" s="105"/>
      <c r="CB100" s="105"/>
      <c r="CC100" s="105"/>
      <c r="CD100" s="105"/>
      <c r="CE100" s="105"/>
    </row>
    <row r="101" spans="1:83" ht="26.25" customHeight="1" x14ac:dyDescent="0.2">
      <c r="A101" s="1"/>
      <c r="B101" s="105"/>
      <c r="C101" s="105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  <c r="BT101" s="105"/>
      <c r="BU101" s="105"/>
      <c r="BV101" s="105"/>
      <c r="BW101" s="105"/>
      <c r="BX101" s="105"/>
      <c r="BY101" s="105"/>
      <c r="BZ101" s="105"/>
      <c r="CA101" s="105"/>
      <c r="CB101" s="105"/>
      <c r="CC101" s="105"/>
      <c r="CD101" s="105"/>
      <c r="CE101" s="105"/>
    </row>
    <row r="102" spans="1:83" ht="26.25" customHeight="1" x14ac:dyDescent="0.2">
      <c r="A102" s="1"/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  <c r="BT102" s="105"/>
      <c r="BU102" s="105"/>
      <c r="BV102" s="105"/>
      <c r="BW102" s="105"/>
      <c r="BX102" s="105"/>
      <c r="BY102" s="105"/>
      <c r="BZ102" s="105"/>
      <c r="CA102" s="105"/>
      <c r="CB102" s="105"/>
      <c r="CC102" s="105"/>
      <c r="CD102" s="105"/>
      <c r="CE102" s="105"/>
    </row>
    <row r="103" spans="1:83" ht="26.25" customHeight="1" x14ac:dyDescent="0.2">
      <c r="A103" s="1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  <c r="BT103" s="105"/>
      <c r="BU103" s="105"/>
      <c r="BV103" s="105"/>
      <c r="BW103" s="105"/>
      <c r="BX103" s="105"/>
      <c r="BY103" s="105"/>
      <c r="BZ103" s="105"/>
      <c r="CA103" s="105"/>
      <c r="CB103" s="105"/>
      <c r="CC103" s="105"/>
      <c r="CD103" s="105"/>
      <c r="CE103" s="105"/>
    </row>
    <row r="104" spans="1:83" ht="26.25" customHeight="1" x14ac:dyDescent="0.2">
      <c r="A104" s="1"/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  <c r="BT104" s="105"/>
      <c r="BU104" s="105"/>
      <c r="BV104" s="105"/>
      <c r="BW104" s="105"/>
      <c r="BX104" s="105"/>
      <c r="BY104" s="105"/>
      <c r="BZ104" s="105"/>
      <c r="CA104" s="105"/>
      <c r="CB104" s="105"/>
      <c r="CC104" s="105"/>
      <c r="CD104" s="105"/>
      <c r="CE104" s="105"/>
    </row>
    <row r="105" spans="1:83" ht="26.25" customHeight="1" x14ac:dyDescent="0.2">
      <c r="A105" s="1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  <c r="BT105" s="105"/>
      <c r="BU105" s="105"/>
      <c r="BV105" s="105"/>
      <c r="BW105" s="105"/>
      <c r="BX105" s="105"/>
      <c r="BY105" s="105"/>
      <c r="BZ105" s="105"/>
      <c r="CA105" s="105"/>
      <c r="CB105" s="105"/>
      <c r="CC105" s="105"/>
      <c r="CD105" s="105"/>
      <c r="CE105" s="105"/>
    </row>
    <row r="106" spans="1:83" ht="26.25" customHeight="1" x14ac:dyDescent="0.2">
      <c r="A106" s="1"/>
      <c r="B106" s="105"/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  <c r="BT106" s="105"/>
      <c r="BU106" s="105"/>
      <c r="BV106" s="105"/>
      <c r="BW106" s="105"/>
      <c r="BX106" s="105"/>
      <c r="BY106" s="105"/>
      <c r="BZ106" s="105"/>
      <c r="CA106" s="105"/>
      <c r="CB106" s="105"/>
      <c r="CC106" s="105"/>
      <c r="CD106" s="105"/>
      <c r="CE106" s="105"/>
    </row>
    <row r="107" spans="1:83" ht="26.25" customHeight="1" x14ac:dyDescent="0.2">
      <c r="A107" s="1"/>
      <c r="B107" s="105"/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  <c r="BT107" s="105"/>
      <c r="BU107" s="105"/>
      <c r="BV107" s="105"/>
      <c r="BW107" s="105"/>
      <c r="BX107" s="105"/>
      <c r="BY107" s="105"/>
      <c r="BZ107" s="105"/>
      <c r="CA107" s="105"/>
      <c r="CB107" s="105"/>
      <c r="CC107" s="105"/>
      <c r="CD107" s="105"/>
      <c r="CE107" s="105"/>
    </row>
    <row r="108" spans="1:83" ht="26.25" customHeight="1" x14ac:dyDescent="0.2">
      <c r="A108" s="1"/>
      <c r="B108" s="105"/>
      <c r="C108" s="105"/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5"/>
      <c r="AP108" s="105"/>
      <c r="AQ108" s="105"/>
      <c r="AR108" s="105"/>
      <c r="AS108" s="105"/>
      <c r="AT108" s="105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  <c r="BT108" s="105"/>
      <c r="BU108" s="105"/>
      <c r="BV108" s="105"/>
      <c r="BW108" s="105"/>
      <c r="BX108" s="105"/>
      <c r="BY108" s="105"/>
      <c r="BZ108" s="105"/>
      <c r="CA108" s="105"/>
      <c r="CB108" s="105"/>
      <c r="CC108" s="105"/>
      <c r="CD108" s="105"/>
      <c r="CE108" s="105"/>
    </row>
    <row r="109" spans="1:83" ht="26.25" customHeight="1" x14ac:dyDescent="0.2">
      <c r="A109" s="1"/>
      <c r="B109" s="105"/>
      <c r="C109" s="105"/>
      <c r="D109" s="105"/>
      <c r="E109" s="105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5"/>
      <c r="AP109" s="105"/>
      <c r="AQ109" s="105"/>
      <c r="AR109" s="105"/>
      <c r="AS109" s="105"/>
      <c r="AT109" s="105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  <c r="BT109" s="105"/>
      <c r="BU109" s="105"/>
      <c r="BV109" s="105"/>
      <c r="BW109" s="105"/>
      <c r="BX109" s="105"/>
      <c r="BY109" s="105"/>
      <c r="BZ109" s="105"/>
      <c r="CA109" s="105"/>
      <c r="CB109" s="105"/>
      <c r="CC109" s="105"/>
      <c r="CD109" s="105"/>
      <c r="CE109" s="105"/>
    </row>
    <row r="110" spans="1:83" ht="26.25" customHeight="1" x14ac:dyDescent="0.2">
      <c r="A110" s="1"/>
      <c r="B110" s="105"/>
      <c r="C110" s="105"/>
      <c r="D110" s="105"/>
      <c r="E110" s="105"/>
      <c r="F110" s="105"/>
      <c r="G110" s="105"/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  <c r="BT110" s="105"/>
      <c r="BU110" s="105"/>
      <c r="BV110" s="105"/>
      <c r="BW110" s="105"/>
      <c r="BX110" s="105"/>
      <c r="BY110" s="105"/>
      <c r="BZ110" s="105"/>
      <c r="CA110" s="105"/>
      <c r="CB110" s="105"/>
      <c r="CC110" s="105"/>
      <c r="CD110" s="105"/>
      <c r="CE110" s="105"/>
    </row>
    <row r="111" spans="1:83" ht="26.25" customHeight="1" x14ac:dyDescent="0.2">
      <c r="A111" s="1"/>
      <c r="B111" s="105"/>
      <c r="C111" s="105"/>
      <c r="D111" s="105"/>
      <c r="E111" s="105"/>
      <c r="F111" s="105"/>
      <c r="G111" s="105"/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  <c r="BT111" s="105"/>
      <c r="BU111" s="105"/>
      <c r="BV111" s="105"/>
      <c r="BW111" s="105"/>
      <c r="BX111" s="105"/>
      <c r="BY111" s="105"/>
      <c r="BZ111" s="105"/>
      <c r="CA111" s="105"/>
      <c r="CB111" s="105"/>
      <c r="CC111" s="105"/>
      <c r="CD111" s="105"/>
      <c r="CE111" s="105"/>
    </row>
    <row r="112" spans="1:83" ht="26.25" customHeight="1" x14ac:dyDescent="0.2">
      <c r="A112" s="1"/>
      <c r="B112" s="105"/>
      <c r="C112" s="105"/>
      <c r="D112" s="105"/>
      <c r="E112" s="105"/>
      <c r="F112" s="105"/>
      <c r="G112" s="105"/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105"/>
      <c r="CB112" s="105"/>
      <c r="CC112" s="105"/>
      <c r="CD112" s="105"/>
      <c r="CE112" s="105"/>
    </row>
    <row r="113" spans="1:83" ht="26.25" customHeight="1" x14ac:dyDescent="0.2">
      <c r="A113" s="1"/>
      <c r="B113" s="105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  <c r="BT113" s="105"/>
      <c r="BU113" s="105"/>
      <c r="BV113" s="105"/>
      <c r="BW113" s="105"/>
      <c r="BX113" s="105"/>
      <c r="BY113" s="105"/>
      <c r="BZ113" s="105"/>
      <c r="CA113" s="105"/>
      <c r="CB113" s="105"/>
      <c r="CC113" s="105"/>
      <c r="CD113" s="105"/>
      <c r="CE113" s="105"/>
    </row>
    <row r="114" spans="1:83" ht="26.25" customHeight="1" x14ac:dyDescent="0.2">
      <c r="A114" s="1"/>
      <c r="B114" s="105"/>
      <c r="C114" s="105"/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  <c r="BT114" s="105"/>
      <c r="BU114" s="105"/>
      <c r="BV114" s="105"/>
      <c r="BW114" s="105"/>
      <c r="BX114" s="105"/>
      <c r="BY114" s="105"/>
      <c r="BZ114" s="105"/>
      <c r="CA114" s="105"/>
      <c r="CB114" s="105"/>
      <c r="CC114" s="105"/>
      <c r="CD114" s="105"/>
      <c r="CE114" s="105"/>
    </row>
    <row r="115" spans="1:83" ht="26.25" customHeight="1" x14ac:dyDescent="0.2">
      <c r="A115" s="1"/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  <c r="AE115" s="105"/>
      <c r="AF115" s="105"/>
      <c r="AG115" s="105"/>
      <c r="AH115" s="105"/>
      <c r="AI115" s="105"/>
      <c r="AJ115" s="105"/>
      <c r="AK115" s="105"/>
      <c r="AL115" s="105"/>
      <c r="AM115" s="105"/>
      <c r="AN115" s="105"/>
      <c r="AO115" s="105"/>
      <c r="AP115" s="105"/>
      <c r="AQ115" s="105"/>
      <c r="AR115" s="105"/>
      <c r="AS115" s="105"/>
      <c r="AT115" s="105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  <c r="BT115" s="105"/>
      <c r="BU115" s="105"/>
      <c r="BV115" s="105"/>
      <c r="BW115" s="105"/>
      <c r="BX115" s="105"/>
      <c r="BY115" s="105"/>
      <c r="BZ115" s="105"/>
      <c r="CA115" s="105"/>
      <c r="CB115" s="105"/>
      <c r="CC115" s="105"/>
      <c r="CD115" s="105"/>
      <c r="CE115" s="105"/>
    </row>
    <row r="116" spans="1:83" ht="26.25" customHeight="1" x14ac:dyDescent="0.2">
      <c r="A116" s="1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5"/>
      <c r="AI116" s="105"/>
      <c r="AJ116" s="105"/>
      <c r="AK116" s="105"/>
      <c r="AL116" s="105"/>
      <c r="AM116" s="105"/>
      <c r="AN116" s="105"/>
      <c r="AO116" s="105"/>
      <c r="AP116" s="105"/>
      <c r="AQ116" s="105"/>
      <c r="AR116" s="105"/>
      <c r="AS116" s="105"/>
      <c r="AT116" s="105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  <c r="BT116" s="105"/>
      <c r="BU116" s="105"/>
      <c r="BV116" s="105"/>
      <c r="BW116" s="105"/>
      <c r="BX116" s="105"/>
      <c r="BY116" s="105"/>
      <c r="BZ116" s="105"/>
      <c r="CA116" s="105"/>
      <c r="CB116" s="105"/>
      <c r="CC116" s="105"/>
      <c r="CD116" s="105"/>
      <c r="CE116" s="105"/>
    </row>
    <row r="117" spans="1:83" ht="26.25" customHeight="1" x14ac:dyDescent="0.2">
      <c r="A117" s="1"/>
      <c r="B117" s="105"/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105"/>
      <c r="AK117" s="105"/>
      <c r="AL117" s="105"/>
      <c r="AM117" s="105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105"/>
      <c r="CA117" s="105"/>
      <c r="CB117" s="105"/>
      <c r="CC117" s="105"/>
      <c r="CD117" s="105"/>
      <c r="CE117" s="105"/>
    </row>
    <row r="118" spans="1:83" ht="26.25" customHeight="1" x14ac:dyDescent="0.2">
      <c r="A118" s="1"/>
      <c r="B118" s="105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5"/>
      <c r="AI118" s="105"/>
      <c r="AJ118" s="105"/>
      <c r="AK118" s="105"/>
      <c r="AL118" s="105"/>
      <c r="AM118" s="105"/>
      <c r="AN118" s="105"/>
      <c r="AO118" s="105"/>
      <c r="AP118" s="105"/>
      <c r="AQ118" s="105"/>
      <c r="AR118" s="105"/>
      <c r="AS118" s="105"/>
      <c r="AT118" s="105"/>
      <c r="AU118" s="105"/>
      <c r="AV118" s="105"/>
      <c r="AW118" s="105"/>
      <c r="AX118" s="105"/>
      <c r="AY118" s="105"/>
      <c r="AZ118" s="105"/>
      <c r="BA118" s="105"/>
      <c r="BB118" s="105"/>
      <c r="BC118" s="105"/>
      <c r="BD118" s="105"/>
      <c r="BE118" s="105"/>
      <c r="BF118" s="105"/>
      <c r="BG118" s="105"/>
      <c r="BH118" s="105"/>
      <c r="BI118" s="105"/>
      <c r="BJ118" s="105"/>
      <c r="BK118" s="105"/>
      <c r="BL118" s="105"/>
      <c r="BM118" s="105"/>
      <c r="BN118" s="105"/>
      <c r="BO118" s="105"/>
      <c r="BP118" s="105"/>
      <c r="BQ118" s="105"/>
      <c r="BR118" s="105"/>
      <c r="BS118" s="105"/>
      <c r="BT118" s="105"/>
      <c r="BU118" s="105"/>
      <c r="BV118" s="105"/>
      <c r="BW118" s="105"/>
      <c r="BX118" s="105"/>
      <c r="BY118" s="105"/>
      <c r="BZ118" s="105"/>
      <c r="CA118" s="105"/>
      <c r="CB118" s="105"/>
      <c r="CC118" s="105"/>
      <c r="CD118" s="105"/>
      <c r="CE118" s="105"/>
    </row>
    <row r="119" spans="1:83" ht="26.25" customHeight="1" x14ac:dyDescent="0.2">
      <c r="A119" s="1"/>
      <c r="B119" s="105"/>
      <c r="C119" s="105"/>
      <c r="D119" s="105"/>
      <c r="E119" s="105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  <c r="AE119" s="105"/>
      <c r="AF119" s="105"/>
      <c r="AG119" s="105"/>
      <c r="AH119" s="105"/>
      <c r="AI119" s="105"/>
      <c r="AJ119" s="105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  <c r="BT119" s="105"/>
      <c r="BU119" s="105"/>
      <c r="BV119" s="105"/>
      <c r="BW119" s="105"/>
      <c r="BX119" s="105"/>
      <c r="BY119" s="105"/>
      <c r="BZ119" s="105"/>
      <c r="CA119" s="105"/>
      <c r="CB119" s="105"/>
      <c r="CC119" s="105"/>
      <c r="CD119" s="105"/>
      <c r="CE119" s="105"/>
    </row>
    <row r="120" spans="1:83" ht="26.25" customHeight="1" x14ac:dyDescent="0.2">
      <c r="A120" s="1"/>
      <c r="B120" s="105"/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  <c r="BT120" s="105"/>
      <c r="BU120" s="105"/>
      <c r="BV120" s="105"/>
      <c r="BW120" s="105"/>
      <c r="BX120" s="105"/>
      <c r="BY120" s="105"/>
      <c r="BZ120" s="105"/>
      <c r="CA120" s="105"/>
      <c r="CB120" s="105"/>
      <c r="CC120" s="105"/>
      <c r="CD120" s="105"/>
      <c r="CE120" s="105"/>
    </row>
    <row r="121" spans="1:83" ht="26.25" customHeight="1" x14ac:dyDescent="0.2">
      <c r="A121" s="1"/>
      <c r="B121" s="105"/>
      <c r="C121" s="105"/>
      <c r="D121" s="105"/>
      <c r="E121" s="105"/>
      <c r="F121" s="105"/>
      <c r="G121" s="105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5"/>
      <c r="AK121" s="105"/>
      <c r="AL121" s="105"/>
      <c r="AM121" s="105"/>
      <c r="AN121" s="105"/>
      <c r="AO121" s="105"/>
      <c r="AP121" s="105"/>
      <c r="AQ121" s="105"/>
      <c r="AR121" s="105"/>
      <c r="AS121" s="105"/>
      <c r="AT121" s="105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  <c r="BT121" s="105"/>
      <c r="BU121" s="105"/>
      <c r="BV121" s="105"/>
      <c r="BW121" s="105"/>
      <c r="BX121" s="105"/>
      <c r="BY121" s="105"/>
      <c r="BZ121" s="105"/>
      <c r="CA121" s="105"/>
      <c r="CB121" s="105"/>
      <c r="CC121" s="105"/>
      <c r="CD121" s="105"/>
      <c r="CE121" s="105"/>
    </row>
    <row r="122" spans="1:83" ht="26.25" customHeight="1" x14ac:dyDescent="0.2">
      <c r="A122" s="1"/>
      <c r="B122" s="105"/>
      <c r="C122" s="105"/>
      <c r="D122" s="105"/>
      <c r="E122" s="105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5"/>
      <c r="AI122" s="105"/>
      <c r="AJ122" s="105"/>
      <c r="AK122" s="105"/>
      <c r="AL122" s="105"/>
      <c r="AM122" s="105"/>
      <c r="AN122" s="105"/>
      <c r="AO122" s="105"/>
      <c r="AP122" s="105"/>
      <c r="AQ122" s="105"/>
      <c r="AR122" s="105"/>
      <c r="AS122" s="105"/>
      <c r="AT122" s="105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  <c r="BT122" s="105"/>
      <c r="BU122" s="105"/>
      <c r="BV122" s="105"/>
      <c r="BW122" s="105"/>
      <c r="BX122" s="105"/>
      <c r="BY122" s="105"/>
      <c r="BZ122" s="105"/>
      <c r="CA122" s="105"/>
      <c r="CB122" s="105"/>
      <c r="CC122" s="105"/>
      <c r="CD122" s="105"/>
      <c r="CE122" s="105"/>
    </row>
    <row r="123" spans="1:83" ht="26.25" customHeight="1" x14ac:dyDescent="0.2">
      <c r="A123" s="1"/>
      <c r="B123" s="105"/>
      <c r="C123" s="105"/>
      <c r="D123" s="105"/>
      <c r="E123" s="105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  <c r="AE123" s="105"/>
      <c r="AF123" s="105"/>
      <c r="AG123" s="105"/>
      <c r="AH123" s="105"/>
      <c r="AI123" s="105"/>
      <c r="AJ123" s="105"/>
      <c r="AK123" s="105"/>
      <c r="AL123" s="105"/>
      <c r="AM123" s="105"/>
      <c r="AN123" s="105"/>
      <c r="AO123" s="105"/>
      <c r="AP123" s="105"/>
      <c r="AQ123" s="105"/>
      <c r="AR123" s="105"/>
      <c r="AS123" s="105"/>
      <c r="AT123" s="105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  <c r="BT123" s="105"/>
      <c r="BU123" s="105"/>
      <c r="BV123" s="105"/>
      <c r="BW123" s="105"/>
      <c r="BX123" s="105"/>
      <c r="BY123" s="105"/>
      <c r="BZ123" s="105"/>
      <c r="CA123" s="105"/>
      <c r="CB123" s="105"/>
      <c r="CC123" s="105"/>
      <c r="CD123" s="105"/>
      <c r="CE123" s="105"/>
    </row>
    <row r="124" spans="1:83" ht="26.25" customHeight="1" x14ac:dyDescent="0.2">
      <c r="A124" s="1"/>
      <c r="B124" s="105"/>
      <c r="C124" s="105"/>
      <c r="D124" s="105"/>
      <c r="E124" s="105"/>
      <c r="F124" s="105"/>
      <c r="G124" s="105"/>
      <c r="H124" s="105"/>
      <c r="I124" s="105"/>
      <c r="J124" s="105"/>
      <c r="K124" s="105"/>
      <c r="L124" s="105"/>
      <c r="M124" s="105"/>
      <c r="N124" s="105"/>
      <c r="O124" s="105"/>
      <c r="P124" s="105"/>
      <c r="Q124" s="105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  <c r="AE124" s="105"/>
      <c r="AF124" s="105"/>
      <c r="AG124" s="105"/>
      <c r="AH124" s="105"/>
      <c r="AI124" s="105"/>
      <c r="AJ124" s="105"/>
      <c r="AK124" s="105"/>
      <c r="AL124" s="105"/>
      <c r="AM124" s="105"/>
      <c r="AN124" s="105"/>
      <c r="AO124" s="105"/>
      <c r="AP124" s="105"/>
      <c r="AQ124" s="105"/>
      <c r="AR124" s="105"/>
      <c r="AS124" s="105"/>
      <c r="AT124" s="105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  <c r="BT124" s="105"/>
      <c r="BU124" s="105"/>
      <c r="BV124" s="105"/>
      <c r="BW124" s="105"/>
      <c r="BX124" s="105"/>
      <c r="BY124" s="105"/>
      <c r="BZ124" s="105"/>
      <c r="CA124" s="105"/>
      <c r="CB124" s="105"/>
      <c r="CC124" s="105"/>
      <c r="CD124" s="105"/>
      <c r="CE124" s="105"/>
    </row>
    <row r="125" spans="1:83" ht="26.25" customHeight="1" x14ac:dyDescent="0.2">
      <c r="A125" s="1"/>
      <c r="B125" s="105"/>
      <c r="C125" s="105"/>
      <c r="D125" s="105"/>
      <c r="E125" s="105"/>
      <c r="F125" s="105"/>
      <c r="G125" s="105"/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  <c r="AE125" s="105"/>
      <c r="AF125" s="105"/>
      <c r="AG125" s="105"/>
      <c r="AH125" s="105"/>
      <c r="AI125" s="105"/>
      <c r="AJ125" s="105"/>
      <c r="AK125" s="105"/>
      <c r="AL125" s="105"/>
      <c r="AM125" s="105"/>
      <c r="AN125" s="105"/>
      <c r="AO125" s="105"/>
      <c r="AP125" s="105"/>
      <c r="AQ125" s="105"/>
      <c r="AR125" s="105"/>
      <c r="AS125" s="105"/>
      <c r="AT125" s="105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  <c r="BT125" s="105"/>
      <c r="BU125" s="105"/>
      <c r="BV125" s="105"/>
      <c r="BW125" s="105"/>
      <c r="BX125" s="105"/>
      <c r="BY125" s="105"/>
      <c r="BZ125" s="105"/>
      <c r="CA125" s="105"/>
      <c r="CB125" s="105"/>
      <c r="CC125" s="105"/>
      <c r="CD125" s="105"/>
      <c r="CE125" s="105"/>
    </row>
    <row r="126" spans="1:83" ht="26.25" customHeight="1" x14ac:dyDescent="0.2">
      <c r="A126" s="1"/>
      <c r="B126" s="105"/>
      <c r="C126" s="105"/>
      <c r="D126" s="105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  <c r="AE126" s="105"/>
      <c r="AF126" s="105"/>
      <c r="AG126" s="105"/>
      <c r="AH126" s="105"/>
      <c r="AI126" s="105"/>
      <c r="AJ126" s="105"/>
      <c r="AK126" s="105"/>
      <c r="AL126" s="105"/>
      <c r="AM126" s="105"/>
      <c r="AN126" s="105"/>
      <c r="AO126" s="105"/>
      <c r="AP126" s="105"/>
      <c r="AQ126" s="105"/>
      <c r="AR126" s="105"/>
      <c r="AS126" s="105"/>
      <c r="AT126" s="105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  <c r="BT126" s="105"/>
      <c r="BU126" s="105"/>
      <c r="BV126" s="105"/>
      <c r="BW126" s="105"/>
      <c r="BX126" s="105"/>
      <c r="BY126" s="105"/>
      <c r="BZ126" s="105"/>
      <c r="CA126" s="105"/>
      <c r="CB126" s="105"/>
      <c r="CC126" s="105"/>
      <c r="CD126" s="105"/>
      <c r="CE126" s="105"/>
    </row>
    <row r="127" spans="1:83" ht="26.25" customHeight="1" x14ac:dyDescent="0.2">
      <c r="A127" s="1"/>
      <c r="B127" s="105"/>
      <c r="C127" s="105"/>
      <c r="D127" s="105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5"/>
      <c r="AI127" s="105"/>
      <c r="AJ127" s="105"/>
      <c r="AK127" s="105"/>
      <c r="AL127" s="105"/>
      <c r="AM127" s="105"/>
      <c r="AN127" s="105"/>
      <c r="AO127" s="105"/>
      <c r="AP127" s="105"/>
      <c r="AQ127" s="105"/>
      <c r="AR127" s="105"/>
      <c r="AS127" s="105"/>
      <c r="AT127" s="105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  <c r="BT127" s="105"/>
      <c r="BU127" s="105"/>
      <c r="BV127" s="105"/>
      <c r="BW127" s="105"/>
      <c r="BX127" s="105"/>
      <c r="BY127" s="105"/>
      <c r="BZ127" s="105"/>
      <c r="CA127" s="105"/>
      <c r="CB127" s="105"/>
      <c r="CC127" s="105"/>
      <c r="CD127" s="105"/>
      <c r="CE127" s="105"/>
    </row>
    <row r="128" spans="1:83" ht="26.25" customHeight="1" x14ac:dyDescent="0.2">
      <c r="A128" s="1"/>
      <c r="B128" s="105"/>
      <c r="C128" s="105"/>
      <c r="D128" s="105"/>
      <c r="E128" s="105"/>
      <c r="F128" s="105"/>
      <c r="G128" s="105"/>
      <c r="H128" s="105"/>
      <c r="I128" s="105"/>
      <c r="J128" s="105"/>
      <c r="K128" s="105"/>
      <c r="L128" s="105"/>
      <c r="M128" s="105"/>
      <c r="N128" s="105"/>
      <c r="O128" s="105"/>
      <c r="P128" s="105"/>
      <c r="Q128" s="105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  <c r="AE128" s="105"/>
      <c r="AF128" s="105"/>
      <c r="AG128" s="105"/>
      <c r="AH128" s="105"/>
      <c r="AI128" s="105"/>
      <c r="AJ128" s="105"/>
      <c r="AK128" s="105"/>
      <c r="AL128" s="105"/>
      <c r="AM128" s="105"/>
      <c r="AN128" s="105"/>
      <c r="AO128" s="105"/>
      <c r="AP128" s="105"/>
      <c r="AQ128" s="105"/>
      <c r="AR128" s="105"/>
      <c r="AS128" s="105"/>
      <c r="AT128" s="105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  <c r="BT128" s="105"/>
      <c r="BU128" s="105"/>
      <c r="BV128" s="105"/>
      <c r="BW128" s="105"/>
      <c r="BX128" s="105"/>
      <c r="BY128" s="105"/>
      <c r="BZ128" s="105"/>
      <c r="CA128" s="105"/>
      <c r="CB128" s="105"/>
      <c r="CC128" s="105"/>
      <c r="CD128" s="105"/>
      <c r="CE128" s="105"/>
    </row>
    <row r="129" spans="1:83" ht="26.25" customHeight="1" x14ac:dyDescent="0.2">
      <c r="A129" s="1"/>
      <c r="B129" s="105"/>
      <c r="C129" s="10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  <c r="N129" s="105"/>
      <c r="O129" s="105"/>
      <c r="P129" s="105"/>
      <c r="Q129" s="105"/>
      <c r="R129" s="105"/>
      <c r="S129" s="105"/>
      <c r="T129" s="105"/>
      <c r="U129" s="105"/>
      <c r="V129" s="105"/>
      <c r="W129" s="105"/>
      <c r="X129" s="105"/>
      <c r="Y129" s="105"/>
      <c r="Z129" s="105"/>
      <c r="AA129" s="105"/>
      <c r="AB129" s="105"/>
      <c r="AC129" s="105"/>
      <c r="AD129" s="105"/>
      <c r="AE129" s="105"/>
      <c r="AF129" s="105"/>
      <c r="AG129" s="105"/>
      <c r="AH129" s="105"/>
      <c r="AI129" s="105"/>
      <c r="AJ129" s="105"/>
      <c r="AK129" s="105"/>
      <c r="AL129" s="105"/>
      <c r="AM129" s="105"/>
      <c r="AN129" s="105"/>
      <c r="AO129" s="105"/>
      <c r="AP129" s="105"/>
      <c r="AQ129" s="105"/>
      <c r="AR129" s="105"/>
      <c r="AS129" s="105"/>
      <c r="AT129" s="105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  <c r="BT129" s="105"/>
      <c r="BU129" s="105"/>
      <c r="BV129" s="105"/>
      <c r="BW129" s="105"/>
      <c r="BX129" s="105"/>
      <c r="BY129" s="105"/>
      <c r="BZ129" s="105"/>
      <c r="CA129" s="105"/>
      <c r="CB129" s="105"/>
      <c r="CC129" s="105"/>
      <c r="CD129" s="105"/>
      <c r="CE129" s="105"/>
    </row>
    <row r="130" spans="1:83" ht="26.25" customHeight="1" x14ac:dyDescent="0.2">
      <c r="A130" s="1"/>
      <c r="B130" s="105"/>
      <c r="C130" s="105"/>
      <c r="D130" s="105"/>
      <c r="E130" s="105"/>
      <c r="F130" s="105"/>
      <c r="G130" s="105"/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5"/>
      <c r="AD130" s="105"/>
      <c r="AE130" s="105"/>
      <c r="AF130" s="105"/>
      <c r="AG130" s="105"/>
      <c r="AH130" s="105"/>
      <c r="AI130" s="105"/>
      <c r="AJ130" s="105"/>
      <c r="AK130" s="105"/>
      <c r="AL130" s="105"/>
      <c r="AM130" s="105"/>
      <c r="AN130" s="105"/>
      <c r="AO130" s="105"/>
      <c r="AP130" s="105"/>
      <c r="AQ130" s="105"/>
      <c r="AR130" s="105"/>
      <c r="AS130" s="105"/>
      <c r="AT130" s="105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  <c r="BT130" s="105"/>
      <c r="BU130" s="105"/>
      <c r="BV130" s="105"/>
      <c r="BW130" s="105"/>
      <c r="BX130" s="105"/>
      <c r="BY130" s="105"/>
      <c r="BZ130" s="105"/>
      <c r="CA130" s="105"/>
      <c r="CB130" s="105"/>
      <c r="CC130" s="105"/>
      <c r="CD130" s="105"/>
      <c r="CE130" s="105"/>
    </row>
    <row r="131" spans="1:83" ht="26.25" customHeight="1" x14ac:dyDescent="0.2">
      <c r="A131" s="1"/>
      <c r="B131" s="105"/>
      <c r="C131" s="105"/>
      <c r="D131" s="105"/>
      <c r="E131" s="105"/>
      <c r="F131" s="105"/>
      <c r="G131" s="105"/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  <c r="AA131" s="105"/>
      <c r="AB131" s="105"/>
      <c r="AC131" s="105"/>
      <c r="AD131" s="105"/>
      <c r="AE131" s="105"/>
      <c r="AF131" s="105"/>
      <c r="AG131" s="105"/>
      <c r="AH131" s="105"/>
      <c r="AI131" s="105"/>
      <c r="AJ131" s="105"/>
      <c r="AK131" s="105"/>
      <c r="AL131" s="105"/>
      <c r="AM131" s="105"/>
      <c r="AN131" s="105"/>
      <c r="AO131" s="105"/>
      <c r="AP131" s="105"/>
      <c r="AQ131" s="105"/>
      <c r="AR131" s="105"/>
      <c r="AS131" s="105"/>
      <c r="AT131" s="105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  <c r="BT131" s="105"/>
      <c r="BU131" s="105"/>
      <c r="BV131" s="105"/>
      <c r="BW131" s="105"/>
      <c r="BX131" s="105"/>
      <c r="BY131" s="105"/>
      <c r="BZ131" s="105"/>
      <c r="CA131" s="105"/>
      <c r="CB131" s="105"/>
      <c r="CC131" s="105"/>
      <c r="CD131" s="105"/>
      <c r="CE131" s="105"/>
    </row>
    <row r="132" spans="1:83" ht="26.25" customHeight="1" x14ac:dyDescent="0.2">
      <c r="A132" s="1"/>
      <c r="B132" s="105"/>
      <c r="C132" s="105"/>
      <c r="D132" s="105"/>
      <c r="E132" s="105"/>
      <c r="F132" s="105"/>
      <c r="G132" s="105"/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105"/>
      <c r="AK132" s="105"/>
      <c r="AL132" s="105"/>
      <c r="AM132" s="105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  <c r="CE132" s="105"/>
    </row>
    <row r="133" spans="1:83" ht="26.25" customHeight="1" x14ac:dyDescent="0.2">
      <c r="A133" s="1"/>
      <c r="B133" s="105"/>
      <c r="C133" s="105"/>
      <c r="D133" s="105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105"/>
      <c r="S133" s="105"/>
      <c r="T133" s="105"/>
      <c r="U133" s="105"/>
      <c r="V133" s="105"/>
      <c r="W133" s="105"/>
      <c r="X133" s="105"/>
      <c r="Y133" s="105"/>
      <c r="Z133" s="105"/>
      <c r="AA133" s="105"/>
      <c r="AB133" s="105"/>
      <c r="AC133" s="105"/>
      <c r="AD133" s="105"/>
      <c r="AE133" s="105"/>
      <c r="AF133" s="105"/>
      <c r="AG133" s="105"/>
      <c r="AH133" s="105"/>
      <c r="AI133" s="105"/>
      <c r="AJ133" s="105"/>
      <c r="AK133" s="105"/>
      <c r="AL133" s="105"/>
      <c r="AM133" s="105"/>
      <c r="AN133" s="105"/>
      <c r="AO133" s="105"/>
      <c r="AP133" s="105"/>
      <c r="AQ133" s="105"/>
      <c r="AR133" s="105"/>
      <c r="AS133" s="105"/>
      <c r="AT133" s="105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  <c r="BT133" s="105"/>
      <c r="BU133" s="105"/>
      <c r="BV133" s="105"/>
      <c r="BW133" s="105"/>
      <c r="BX133" s="105"/>
      <c r="BY133" s="105"/>
      <c r="BZ133" s="105"/>
      <c r="CA133" s="105"/>
      <c r="CB133" s="105"/>
      <c r="CC133" s="105"/>
      <c r="CD133" s="105"/>
      <c r="CE133" s="105"/>
    </row>
    <row r="134" spans="1:83" ht="26.25" customHeight="1" x14ac:dyDescent="0.2">
      <c r="A134" s="1"/>
      <c r="B134" s="105"/>
      <c r="C134" s="105"/>
      <c r="D134" s="105"/>
      <c r="E134" s="105"/>
      <c r="F134" s="105"/>
      <c r="G134" s="105"/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  <c r="AE134" s="105"/>
      <c r="AF134" s="105"/>
      <c r="AG134" s="105"/>
      <c r="AH134" s="105"/>
      <c r="AI134" s="105"/>
      <c r="AJ134" s="105"/>
      <c r="AK134" s="105"/>
      <c r="AL134" s="105"/>
      <c r="AM134" s="105"/>
      <c r="AN134" s="105"/>
      <c r="AO134" s="105"/>
      <c r="AP134" s="105"/>
      <c r="AQ134" s="105"/>
      <c r="AR134" s="105"/>
      <c r="AS134" s="105"/>
      <c r="AT134" s="105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  <c r="BT134" s="105"/>
      <c r="BU134" s="105"/>
      <c r="BV134" s="105"/>
      <c r="BW134" s="105"/>
      <c r="BX134" s="105"/>
      <c r="BY134" s="105"/>
      <c r="BZ134" s="105"/>
      <c r="CA134" s="105"/>
      <c r="CB134" s="105"/>
      <c r="CC134" s="105"/>
      <c r="CD134" s="105"/>
      <c r="CE134" s="105"/>
    </row>
    <row r="135" spans="1:83" ht="26.25" customHeight="1" x14ac:dyDescent="0.2">
      <c r="A135" s="1"/>
      <c r="B135" s="105"/>
      <c r="C135" s="105"/>
      <c r="D135" s="105"/>
      <c r="E135" s="105"/>
      <c r="F135" s="105"/>
      <c r="G135" s="105"/>
      <c r="H135" s="105"/>
      <c r="I135" s="105"/>
      <c r="J135" s="105"/>
      <c r="K135" s="105"/>
      <c r="L135" s="105"/>
      <c r="M135" s="105"/>
      <c r="N135" s="105"/>
      <c r="O135" s="105"/>
      <c r="P135" s="105"/>
      <c r="Q135" s="105"/>
      <c r="R135" s="105"/>
      <c r="S135" s="105"/>
      <c r="T135" s="105"/>
      <c r="U135" s="105"/>
      <c r="V135" s="105"/>
      <c r="W135" s="105"/>
      <c r="X135" s="105"/>
      <c r="Y135" s="105"/>
      <c r="Z135" s="105"/>
      <c r="AA135" s="105"/>
      <c r="AB135" s="105"/>
      <c r="AC135" s="105"/>
      <c r="AD135" s="105"/>
      <c r="AE135" s="105"/>
      <c r="AF135" s="105"/>
      <c r="AG135" s="105"/>
      <c r="AH135" s="105"/>
      <c r="AI135" s="105"/>
      <c r="AJ135" s="105"/>
      <c r="AK135" s="105"/>
      <c r="AL135" s="105"/>
      <c r="AM135" s="105"/>
      <c r="AN135" s="105"/>
      <c r="AO135" s="105"/>
      <c r="AP135" s="105"/>
      <c r="AQ135" s="105"/>
      <c r="AR135" s="105"/>
      <c r="AS135" s="105"/>
      <c r="AT135" s="105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  <c r="BT135" s="105"/>
      <c r="BU135" s="105"/>
      <c r="BV135" s="105"/>
      <c r="BW135" s="105"/>
      <c r="BX135" s="105"/>
      <c r="BY135" s="105"/>
      <c r="BZ135" s="105"/>
      <c r="CA135" s="105"/>
      <c r="CB135" s="105"/>
      <c r="CC135" s="105"/>
      <c r="CD135" s="105"/>
      <c r="CE135" s="105"/>
    </row>
    <row r="136" spans="1:83" ht="26.25" customHeight="1" x14ac:dyDescent="0.2">
      <c r="A136" s="1"/>
      <c r="B136" s="105"/>
      <c r="C136" s="105"/>
      <c r="D136" s="105"/>
      <c r="E136" s="105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05"/>
      <c r="AD136" s="105"/>
      <c r="AE136" s="105"/>
      <c r="AF136" s="105"/>
      <c r="AG136" s="105"/>
      <c r="AH136" s="105"/>
      <c r="AI136" s="105"/>
      <c r="AJ136" s="105"/>
      <c r="AK136" s="105"/>
      <c r="AL136" s="105"/>
      <c r="AM136" s="105"/>
      <c r="AN136" s="105"/>
      <c r="AO136" s="105"/>
      <c r="AP136" s="105"/>
      <c r="AQ136" s="105"/>
      <c r="AR136" s="105"/>
      <c r="AS136" s="105"/>
      <c r="AT136" s="105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  <c r="BT136" s="105"/>
      <c r="BU136" s="105"/>
      <c r="BV136" s="105"/>
      <c r="BW136" s="105"/>
      <c r="BX136" s="105"/>
      <c r="BY136" s="105"/>
      <c r="BZ136" s="105"/>
      <c r="CA136" s="105"/>
      <c r="CB136" s="105"/>
      <c r="CC136" s="105"/>
      <c r="CD136" s="105"/>
      <c r="CE136" s="105"/>
    </row>
    <row r="137" spans="1:83" ht="26.25" customHeight="1" x14ac:dyDescent="0.2">
      <c r="A137" s="1"/>
      <c r="B137" s="105"/>
      <c r="C137" s="105"/>
      <c r="D137" s="105"/>
      <c r="E137" s="105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105"/>
      <c r="V137" s="105"/>
      <c r="W137" s="105"/>
      <c r="X137" s="105"/>
      <c r="Y137" s="105"/>
      <c r="Z137" s="105"/>
      <c r="AA137" s="105"/>
      <c r="AB137" s="105"/>
      <c r="AC137" s="105"/>
      <c r="AD137" s="105"/>
      <c r="AE137" s="105"/>
      <c r="AF137" s="105"/>
      <c r="AG137" s="105"/>
      <c r="AH137" s="105"/>
      <c r="AI137" s="105"/>
      <c r="AJ137" s="105"/>
      <c r="AK137" s="105"/>
      <c r="AL137" s="105"/>
      <c r="AM137" s="105"/>
      <c r="AN137" s="105"/>
      <c r="AO137" s="105"/>
      <c r="AP137" s="105"/>
      <c r="AQ137" s="105"/>
      <c r="AR137" s="105"/>
      <c r="AS137" s="105"/>
      <c r="AT137" s="105"/>
      <c r="AU137" s="105"/>
      <c r="AV137" s="105"/>
      <c r="AW137" s="105"/>
      <c r="AX137" s="105"/>
      <c r="AY137" s="105"/>
      <c r="AZ137" s="105"/>
      <c r="BA137" s="105"/>
      <c r="BB137" s="105"/>
      <c r="BC137" s="105"/>
      <c r="BD137" s="105"/>
      <c r="BE137" s="105"/>
      <c r="BF137" s="105"/>
      <c r="BG137" s="105"/>
      <c r="BH137" s="105"/>
      <c r="BI137" s="105"/>
      <c r="BJ137" s="105"/>
      <c r="BK137" s="105"/>
      <c r="BL137" s="105"/>
      <c r="BM137" s="105"/>
      <c r="BN137" s="105"/>
      <c r="BO137" s="105"/>
      <c r="BP137" s="105"/>
      <c r="BQ137" s="105"/>
      <c r="BR137" s="105"/>
      <c r="BS137" s="105"/>
      <c r="BT137" s="105"/>
      <c r="BU137" s="105"/>
      <c r="BV137" s="105"/>
      <c r="BW137" s="105"/>
      <c r="BX137" s="105"/>
      <c r="BY137" s="105"/>
      <c r="BZ137" s="105"/>
      <c r="CA137" s="105"/>
      <c r="CB137" s="105"/>
      <c r="CC137" s="105"/>
      <c r="CD137" s="105"/>
      <c r="CE137" s="105"/>
    </row>
    <row r="138" spans="1:83" ht="26.25" customHeight="1" x14ac:dyDescent="0.2">
      <c r="A138" s="1"/>
      <c r="B138" s="105"/>
      <c r="C138" s="105"/>
      <c r="D138" s="105"/>
      <c r="E138" s="105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105"/>
      <c r="AK138" s="105"/>
      <c r="AL138" s="105"/>
      <c r="AM138" s="105"/>
      <c r="AN138" s="105"/>
      <c r="AO138" s="105"/>
      <c r="AP138" s="105"/>
      <c r="AQ138" s="105"/>
      <c r="AR138" s="105"/>
      <c r="AS138" s="105"/>
      <c r="AT138" s="105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  <c r="BT138" s="105"/>
      <c r="BU138" s="105"/>
      <c r="BV138" s="105"/>
      <c r="BW138" s="105"/>
      <c r="BX138" s="105"/>
      <c r="BY138" s="105"/>
      <c r="BZ138" s="105"/>
      <c r="CA138" s="105"/>
      <c r="CB138" s="105"/>
      <c r="CC138" s="105"/>
      <c r="CD138" s="105"/>
      <c r="CE138" s="105"/>
    </row>
    <row r="139" spans="1:83" ht="26.25" customHeight="1" x14ac:dyDescent="0.2">
      <c r="A139" s="1"/>
      <c r="B139" s="105"/>
      <c r="C139" s="105"/>
      <c r="D139" s="105"/>
      <c r="E139" s="105"/>
      <c r="F139" s="105"/>
      <c r="G139" s="105"/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5"/>
      <c r="AD139" s="105"/>
      <c r="AE139" s="105"/>
      <c r="AF139" s="105"/>
      <c r="AG139" s="105"/>
      <c r="AH139" s="105"/>
      <c r="AI139" s="105"/>
      <c r="AJ139" s="105"/>
      <c r="AK139" s="105"/>
      <c r="AL139" s="105"/>
      <c r="AM139" s="105"/>
      <c r="AN139" s="105"/>
      <c r="AO139" s="105"/>
      <c r="AP139" s="105"/>
      <c r="AQ139" s="105"/>
      <c r="AR139" s="105"/>
      <c r="AS139" s="105"/>
      <c r="AT139" s="105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  <c r="BT139" s="105"/>
      <c r="BU139" s="105"/>
      <c r="BV139" s="105"/>
      <c r="BW139" s="105"/>
      <c r="BX139" s="105"/>
      <c r="BY139" s="105"/>
      <c r="BZ139" s="105"/>
      <c r="CA139" s="105"/>
      <c r="CB139" s="105"/>
      <c r="CC139" s="105"/>
      <c r="CD139" s="105"/>
      <c r="CE139" s="105"/>
    </row>
    <row r="140" spans="1:83" ht="26.25" customHeight="1" x14ac:dyDescent="0.2">
      <c r="A140" s="1"/>
      <c r="B140" s="105"/>
      <c r="C140" s="105"/>
      <c r="D140" s="105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5"/>
      <c r="W140" s="105"/>
      <c r="X140" s="105"/>
      <c r="Y140" s="105"/>
      <c r="Z140" s="105"/>
      <c r="AA140" s="105"/>
      <c r="AB140" s="105"/>
      <c r="AC140" s="105"/>
      <c r="AD140" s="105"/>
      <c r="AE140" s="105"/>
      <c r="AF140" s="105"/>
      <c r="AG140" s="105"/>
      <c r="AH140" s="105"/>
      <c r="AI140" s="105"/>
      <c r="AJ140" s="105"/>
      <c r="AK140" s="105"/>
      <c r="AL140" s="105"/>
      <c r="AM140" s="105"/>
      <c r="AN140" s="105"/>
      <c r="AO140" s="105"/>
      <c r="AP140" s="105"/>
      <c r="AQ140" s="105"/>
      <c r="AR140" s="105"/>
      <c r="AS140" s="105"/>
      <c r="AT140" s="105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5"/>
      <c r="BZ140" s="105"/>
      <c r="CA140" s="105"/>
      <c r="CB140" s="105"/>
      <c r="CC140" s="105"/>
      <c r="CD140" s="105"/>
      <c r="CE140" s="105"/>
    </row>
    <row r="141" spans="1:83" ht="26.25" customHeight="1" x14ac:dyDescent="0.2">
      <c r="A141" s="1"/>
      <c r="B141" s="105"/>
      <c r="C141" s="105"/>
      <c r="D141" s="105"/>
      <c r="E141" s="105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  <c r="AE141" s="105"/>
      <c r="AF141" s="105"/>
      <c r="AG141" s="105"/>
      <c r="AH141" s="105"/>
      <c r="AI141" s="105"/>
      <c r="AJ141" s="105"/>
      <c r="AK141" s="105"/>
      <c r="AL141" s="105"/>
      <c r="AM141" s="105"/>
      <c r="AN141" s="105"/>
      <c r="AO141" s="105"/>
      <c r="AP141" s="105"/>
      <c r="AQ141" s="105"/>
      <c r="AR141" s="105"/>
      <c r="AS141" s="105"/>
      <c r="AT141" s="105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  <c r="BT141" s="105"/>
      <c r="BU141" s="105"/>
      <c r="BV141" s="105"/>
      <c r="BW141" s="105"/>
      <c r="BX141" s="105"/>
      <c r="BY141" s="105"/>
      <c r="BZ141" s="105"/>
      <c r="CA141" s="105"/>
      <c r="CB141" s="105"/>
      <c r="CC141" s="105"/>
      <c r="CD141" s="105"/>
      <c r="CE141" s="105"/>
    </row>
    <row r="142" spans="1:83" ht="26.25" customHeight="1" x14ac:dyDescent="0.2">
      <c r="A142" s="1"/>
      <c r="B142" s="105"/>
      <c r="C142" s="105"/>
      <c r="D142" s="105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  <c r="AE142" s="105"/>
      <c r="AF142" s="105"/>
      <c r="AG142" s="105"/>
      <c r="AH142" s="105"/>
      <c r="AI142" s="105"/>
      <c r="AJ142" s="105"/>
      <c r="AK142" s="105"/>
      <c r="AL142" s="105"/>
      <c r="AM142" s="105"/>
      <c r="AN142" s="105"/>
      <c r="AO142" s="105"/>
      <c r="AP142" s="105"/>
      <c r="AQ142" s="105"/>
      <c r="AR142" s="105"/>
      <c r="AS142" s="105"/>
      <c r="AT142" s="105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  <c r="BT142" s="105"/>
      <c r="BU142" s="105"/>
      <c r="BV142" s="105"/>
      <c r="BW142" s="105"/>
      <c r="BX142" s="105"/>
      <c r="BY142" s="105"/>
      <c r="BZ142" s="105"/>
      <c r="CA142" s="105"/>
      <c r="CB142" s="105"/>
      <c r="CC142" s="105"/>
      <c r="CD142" s="105"/>
      <c r="CE142" s="105"/>
    </row>
    <row r="143" spans="1:83" ht="26.25" customHeight="1" x14ac:dyDescent="0.2">
      <c r="A143" s="1"/>
      <c r="B143" s="105"/>
      <c r="C143" s="105"/>
      <c r="D143" s="105"/>
      <c r="E143" s="105"/>
      <c r="F143" s="105"/>
      <c r="G143" s="105"/>
      <c r="H143" s="105"/>
      <c r="I143" s="105"/>
      <c r="J143" s="105"/>
      <c r="K143" s="105"/>
      <c r="L143" s="105"/>
      <c r="M143" s="105"/>
      <c r="N143" s="105"/>
      <c r="O143" s="105"/>
      <c r="P143" s="105"/>
      <c r="Q143" s="105"/>
      <c r="R143" s="105"/>
      <c r="S143" s="105"/>
      <c r="T143" s="105"/>
      <c r="U143" s="105"/>
      <c r="V143" s="105"/>
      <c r="W143" s="105"/>
      <c r="X143" s="105"/>
      <c r="Y143" s="105"/>
      <c r="Z143" s="105"/>
      <c r="AA143" s="105"/>
      <c r="AB143" s="105"/>
      <c r="AC143" s="105"/>
      <c r="AD143" s="105"/>
      <c r="AE143" s="105"/>
      <c r="AF143" s="105"/>
      <c r="AG143" s="105"/>
      <c r="AH143" s="105"/>
      <c r="AI143" s="105"/>
      <c r="AJ143" s="105"/>
      <c r="AK143" s="105"/>
      <c r="AL143" s="105"/>
      <c r="AM143" s="105"/>
      <c r="AN143" s="105"/>
      <c r="AO143" s="105"/>
      <c r="AP143" s="105"/>
      <c r="AQ143" s="105"/>
      <c r="AR143" s="105"/>
      <c r="AS143" s="105"/>
      <c r="AT143" s="105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  <c r="BT143" s="105"/>
      <c r="BU143" s="105"/>
      <c r="BV143" s="105"/>
      <c r="BW143" s="105"/>
      <c r="BX143" s="105"/>
      <c r="BY143" s="105"/>
      <c r="BZ143" s="105"/>
      <c r="CA143" s="105"/>
      <c r="CB143" s="105"/>
      <c r="CC143" s="105"/>
      <c r="CD143" s="105"/>
      <c r="CE143" s="105"/>
    </row>
    <row r="144" spans="1:83" ht="26.25" customHeight="1" x14ac:dyDescent="0.2">
      <c r="A144" s="1"/>
      <c r="B144" s="105"/>
      <c r="C144" s="105"/>
      <c r="D144" s="105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  <c r="AE144" s="105"/>
      <c r="AF144" s="105"/>
      <c r="AG144" s="105"/>
      <c r="AH144" s="105"/>
      <c r="AI144" s="105"/>
      <c r="AJ144" s="105"/>
      <c r="AK144" s="105"/>
      <c r="AL144" s="105"/>
      <c r="AM144" s="105"/>
      <c r="AN144" s="105"/>
      <c r="AO144" s="105"/>
      <c r="AP144" s="105"/>
      <c r="AQ144" s="105"/>
      <c r="AR144" s="105"/>
      <c r="AS144" s="105"/>
      <c r="AT144" s="105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  <c r="BT144" s="105"/>
      <c r="BU144" s="105"/>
      <c r="BV144" s="105"/>
      <c r="BW144" s="105"/>
      <c r="BX144" s="105"/>
      <c r="BY144" s="105"/>
      <c r="BZ144" s="105"/>
      <c r="CA144" s="105"/>
      <c r="CB144" s="105"/>
      <c r="CC144" s="105"/>
      <c r="CD144" s="105"/>
      <c r="CE144" s="105"/>
    </row>
    <row r="145" spans="1:83" ht="26.25" customHeight="1" x14ac:dyDescent="0.2">
      <c r="A145" s="1"/>
      <c r="B145" s="105"/>
      <c r="C145" s="105"/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  <c r="R145" s="105"/>
      <c r="S145" s="105"/>
      <c r="T145" s="105"/>
      <c r="U145" s="105"/>
      <c r="V145" s="105"/>
      <c r="W145" s="105"/>
      <c r="X145" s="105"/>
      <c r="Y145" s="105"/>
      <c r="Z145" s="105"/>
      <c r="AA145" s="105"/>
      <c r="AB145" s="105"/>
      <c r="AC145" s="105"/>
      <c r="AD145" s="105"/>
      <c r="AE145" s="105"/>
      <c r="AF145" s="105"/>
      <c r="AG145" s="105"/>
      <c r="AH145" s="105"/>
      <c r="AI145" s="105"/>
      <c r="AJ145" s="105"/>
      <c r="AK145" s="105"/>
      <c r="AL145" s="105"/>
      <c r="AM145" s="105"/>
      <c r="AN145" s="105"/>
      <c r="AO145" s="105"/>
      <c r="AP145" s="105"/>
      <c r="AQ145" s="105"/>
      <c r="AR145" s="105"/>
      <c r="AS145" s="105"/>
      <c r="AT145" s="105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  <c r="BT145" s="105"/>
      <c r="BU145" s="105"/>
      <c r="BV145" s="105"/>
      <c r="BW145" s="105"/>
      <c r="BX145" s="105"/>
      <c r="BY145" s="105"/>
      <c r="BZ145" s="105"/>
      <c r="CA145" s="105"/>
      <c r="CB145" s="105"/>
      <c r="CC145" s="105"/>
      <c r="CD145" s="105"/>
      <c r="CE145" s="105"/>
    </row>
    <row r="146" spans="1:83" ht="26.25" customHeight="1" x14ac:dyDescent="0.2">
      <c r="A146" s="1"/>
      <c r="B146" s="105"/>
      <c r="C146" s="105"/>
      <c r="D146" s="105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105"/>
      <c r="V146" s="105"/>
      <c r="W146" s="105"/>
      <c r="X146" s="105"/>
      <c r="Y146" s="105"/>
      <c r="Z146" s="105"/>
      <c r="AA146" s="105"/>
      <c r="AB146" s="105"/>
      <c r="AC146" s="105"/>
      <c r="AD146" s="105"/>
      <c r="AE146" s="105"/>
      <c r="AF146" s="105"/>
      <c r="AG146" s="105"/>
      <c r="AH146" s="105"/>
      <c r="AI146" s="105"/>
      <c r="AJ146" s="105"/>
      <c r="AK146" s="105"/>
      <c r="AL146" s="105"/>
      <c r="AM146" s="105"/>
      <c r="AN146" s="105"/>
      <c r="AO146" s="105"/>
      <c r="AP146" s="105"/>
      <c r="AQ146" s="105"/>
      <c r="AR146" s="105"/>
      <c r="AS146" s="105"/>
      <c r="AT146" s="105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  <c r="BT146" s="105"/>
      <c r="BU146" s="105"/>
      <c r="BV146" s="105"/>
      <c r="BW146" s="105"/>
      <c r="BX146" s="105"/>
      <c r="BY146" s="105"/>
      <c r="BZ146" s="105"/>
      <c r="CA146" s="105"/>
      <c r="CB146" s="105"/>
      <c r="CC146" s="105"/>
      <c r="CD146" s="105"/>
      <c r="CE146" s="105"/>
    </row>
    <row r="147" spans="1:83" ht="26.25" customHeight="1" x14ac:dyDescent="0.2">
      <c r="A147" s="1"/>
      <c r="B147" s="105"/>
      <c r="C147" s="105"/>
      <c r="D147" s="105"/>
      <c r="E147" s="105"/>
      <c r="F147" s="105"/>
      <c r="G147" s="105"/>
      <c r="H147" s="105"/>
      <c r="I147" s="105"/>
      <c r="J147" s="105"/>
      <c r="K147" s="105"/>
      <c r="L147" s="105"/>
      <c r="M147" s="105"/>
      <c r="N147" s="105"/>
      <c r="O147" s="105"/>
      <c r="P147" s="105"/>
      <c r="Q147" s="105"/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  <c r="AE147" s="105"/>
      <c r="AF147" s="105"/>
      <c r="AG147" s="105"/>
      <c r="AH147" s="105"/>
      <c r="AI147" s="105"/>
      <c r="AJ147" s="105"/>
      <c r="AK147" s="105"/>
      <c r="AL147" s="105"/>
      <c r="AM147" s="105"/>
      <c r="AN147" s="105"/>
      <c r="AO147" s="105"/>
      <c r="AP147" s="105"/>
      <c r="AQ147" s="105"/>
      <c r="AR147" s="105"/>
      <c r="AS147" s="105"/>
      <c r="AT147" s="105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  <c r="BT147" s="105"/>
      <c r="BU147" s="105"/>
      <c r="BV147" s="105"/>
      <c r="BW147" s="105"/>
      <c r="BX147" s="105"/>
      <c r="BY147" s="105"/>
      <c r="BZ147" s="105"/>
      <c r="CA147" s="105"/>
      <c r="CB147" s="105"/>
      <c r="CC147" s="105"/>
      <c r="CD147" s="105"/>
      <c r="CE147" s="105"/>
    </row>
    <row r="148" spans="1:83" ht="26.25" customHeight="1" x14ac:dyDescent="0.2">
      <c r="A148" s="1"/>
      <c r="B148" s="105"/>
      <c r="C148" s="105"/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5"/>
      <c r="O148" s="105"/>
      <c r="P148" s="105"/>
      <c r="Q148" s="105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  <c r="AE148" s="105"/>
      <c r="AF148" s="105"/>
      <c r="AG148" s="105"/>
      <c r="AH148" s="105"/>
      <c r="AI148" s="105"/>
      <c r="AJ148" s="105"/>
      <c r="AK148" s="105"/>
      <c r="AL148" s="105"/>
      <c r="AM148" s="105"/>
      <c r="AN148" s="105"/>
      <c r="AO148" s="105"/>
      <c r="AP148" s="105"/>
      <c r="AQ148" s="105"/>
      <c r="AR148" s="105"/>
      <c r="AS148" s="105"/>
      <c r="AT148" s="105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  <c r="BT148" s="105"/>
      <c r="BU148" s="105"/>
      <c r="BV148" s="105"/>
      <c r="BW148" s="105"/>
      <c r="BX148" s="105"/>
      <c r="BY148" s="105"/>
      <c r="BZ148" s="105"/>
      <c r="CA148" s="105"/>
      <c r="CB148" s="105"/>
      <c r="CC148" s="105"/>
      <c r="CD148" s="105"/>
      <c r="CE148" s="105"/>
    </row>
    <row r="149" spans="1:83" ht="26.25" customHeight="1" x14ac:dyDescent="0.2">
      <c r="A149" s="1"/>
      <c r="B149" s="105"/>
      <c r="C149" s="105"/>
      <c r="D149" s="105"/>
      <c r="E149" s="105"/>
      <c r="F149" s="105"/>
      <c r="G149" s="105"/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105"/>
      <c r="V149" s="105"/>
      <c r="W149" s="105"/>
      <c r="X149" s="105"/>
      <c r="Y149" s="105"/>
      <c r="Z149" s="105"/>
      <c r="AA149" s="105"/>
      <c r="AB149" s="105"/>
      <c r="AC149" s="105"/>
      <c r="AD149" s="105"/>
      <c r="AE149" s="105"/>
      <c r="AF149" s="105"/>
      <c r="AG149" s="105"/>
      <c r="AH149" s="105"/>
      <c r="AI149" s="105"/>
      <c r="AJ149" s="105"/>
      <c r="AK149" s="105"/>
      <c r="AL149" s="105"/>
      <c r="AM149" s="105"/>
      <c r="AN149" s="105"/>
      <c r="AO149" s="105"/>
      <c r="AP149" s="105"/>
      <c r="AQ149" s="105"/>
      <c r="AR149" s="105"/>
      <c r="AS149" s="105"/>
      <c r="AT149" s="105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  <c r="BT149" s="105"/>
      <c r="BU149" s="105"/>
      <c r="BV149" s="105"/>
      <c r="BW149" s="105"/>
      <c r="BX149" s="105"/>
      <c r="BY149" s="105"/>
      <c r="BZ149" s="105"/>
      <c r="CA149" s="105"/>
      <c r="CB149" s="105"/>
      <c r="CC149" s="105"/>
      <c r="CD149" s="105"/>
      <c r="CE149" s="105"/>
    </row>
    <row r="150" spans="1:83" ht="26.25" customHeight="1" x14ac:dyDescent="0.2">
      <c r="A150" s="1"/>
      <c r="B150" s="105"/>
      <c r="C150" s="105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  <c r="AE150" s="105"/>
      <c r="AF150" s="105"/>
      <c r="AG150" s="105"/>
      <c r="AH150" s="105"/>
      <c r="AI150" s="105"/>
      <c r="AJ150" s="105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5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  <c r="BT150" s="105"/>
      <c r="BU150" s="105"/>
      <c r="BV150" s="105"/>
      <c r="BW150" s="105"/>
      <c r="BX150" s="105"/>
      <c r="BY150" s="105"/>
      <c r="BZ150" s="105"/>
      <c r="CA150" s="105"/>
      <c r="CB150" s="105"/>
      <c r="CC150" s="105"/>
      <c r="CD150" s="105"/>
      <c r="CE150" s="105"/>
    </row>
    <row r="151" spans="1:83" ht="26.25" customHeight="1" x14ac:dyDescent="0.2">
      <c r="A151" s="1"/>
      <c r="B151" s="105"/>
      <c r="C151" s="105"/>
      <c r="D151" s="105"/>
      <c r="E151" s="105"/>
      <c r="F151" s="105"/>
      <c r="G151" s="105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/>
      <c r="AP151" s="105"/>
      <c r="AQ151" s="105"/>
      <c r="AR151" s="105"/>
      <c r="AS151" s="105"/>
      <c r="AT151" s="105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  <c r="BT151" s="105"/>
      <c r="BU151" s="105"/>
      <c r="BV151" s="105"/>
      <c r="BW151" s="105"/>
      <c r="BX151" s="105"/>
      <c r="BY151" s="105"/>
      <c r="BZ151" s="105"/>
      <c r="CA151" s="105"/>
      <c r="CB151" s="105"/>
      <c r="CC151" s="105"/>
      <c r="CD151" s="105"/>
      <c r="CE151" s="105"/>
    </row>
    <row r="152" spans="1:83" ht="26.25" customHeight="1" x14ac:dyDescent="0.2">
      <c r="A152" s="1"/>
      <c r="B152" s="105"/>
      <c r="C152" s="105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5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  <c r="BT152" s="105"/>
      <c r="BU152" s="105"/>
      <c r="BV152" s="105"/>
      <c r="BW152" s="105"/>
      <c r="BX152" s="105"/>
      <c r="BY152" s="105"/>
      <c r="BZ152" s="105"/>
      <c r="CA152" s="105"/>
      <c r="CB152" s="105"/>
      <c r="CC152" s="105"/>
      <c r="CD152" s="105"/>
      <c r="CE152" s="105"/>
    </row>
    <row r="153" spans="1:83" ht="26.25" customHeight="1" x14ac:dyDescent="0.2">
      <c r="A153" s="1"/>
      <c r="B153" s="105"/>
      <c r="C153" s="105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105"/>
      <c r="V153" s="105"/>
      <c r="W153" s="105"/>
      <c r="X153" s="105"/>
      <c r="Y153" s="105"/>
      <c r="Z153" s="105"/>
      <c r="AA153" s="105"/>
      <c r="AB153" s="105"/>
      <c r="AC153" s="105"/>
      <c r="AD153" s="105"/>
      <c r="AE153" s="105"/>
      <c r="AF153" s="105"/>
      <c r="AG153" s="105"/>
      <c r="AH153" s="105"/>
      <c r="AI153" s="105"/>
      <c r="AJ153" s="105"/>
      <c r="AK153" s="105"/>
      <c r="AL153" s="105"/>
      <c r="AM153" s="105"/>
      <c r="AN153" s="105"/>
      <c r="AO153" s="105"/>
      <c r="AP153" s="105"/>
      <c r="AQ153" s="105"/>
      <c r="AR153" s="105"/>
      <c r="AS153" s="105"/>
      <c r="AT153" s="105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  <c r="BT153" s="105"/>
      <c r="BU153" s="105"/>
      <c r="BV153" s="105"/>
      <c r="BW153" s="105"/>
      <c r="BX153" s="105"/>
      <c r="BY153" s="105"/>
      <c r="BZ153" s="105"/>
      <c r="CA153" s="105"/>
      <c r="CB153" s="105"/>
      <c r="CC153" s="105"/>
      <c r="CD153" s="105"/>
      <c r="CE153" s="105"/>
    </row>
    <row r="154" spans="1:83" ht="26.25" customHeight="1" x14ac:dyDescent="0.2">
      <c r="A154" s="1"/>
      <c r="B154" s="105"/>
      <c r="C154" s="105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105"/>
      <c r="V154" s="105"/>
      <c r="W154" s="105"/>
      <c r="X154" s="105"/>
      <c r="Y154" s="105"/>
      <c r="Z154" s="105"/>
      <c r="AA154" s="105"/>
      <c r="AB154" s="105"/>
      <c r="AC154" s="105"/>
      <c r="AD154" s="105"/>
      <c r="AE154" s="105"/>
      <c r="AF154" s="105"/>
      <c r="AG154" s="105"/>
      <c r="AH154" s="105"/>
      <c r="AI154" s="105"/>
      <c r="AJ154" s="105"/>
      <c r="AK154" s="105"/>
      <c r="AL154" s="105"/>
      <c r="AM154" s="105"/>
      <c r="AN154" s="105"/>
      <c r="AO154" s="105"/>
      <c r="AP154" s="105"/>
      <c r="AQ154" s="105"/>
      <c r="AR154" s="105"/>
      <c r="AS154" s="105"/>
      <c r="AT154" s="105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  <c r="BT154" s="105"/>
      <c r="BU154" s="105"/>
      <c r="BV154" s="105"/>
      <c r="BW154" s="105"/>
      <c r="BX154" s="105"/>
      <c r="BY154" s="105"/>
      <c r="BZ154" s="105"/>
      <c r="CA154" s="105"/>
      <c r="CB154" s="105"/>
      <c r="CC154" s="105"/>
      <c r="CD154" s="105"/>
      <c r="CE154" s="105"/>
    </row>
    <row r="155" spans="1:83" ht="26.25" customHeight="1" x14ac:dyDescent="0.2">
      <c r="A155" s="1"/>
      <c r="B155" s="105"/>
      <c r="C155" s="105"/>
      <c r="D155" s="105"/>
      <c r="E155" s="105"/>
      <c r="F155" s="105"/>
      <c r="G155" s="105"/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105"/>
      <c r="V155" s="105"/>
      <c r="W155" s="105"/>
      <c r="X155" s="105"/>
      <c r="Y155" s="105"/>
      <c r="Z155" s="105"/>
      <c r="AA155" s="105"/>
      <c r="AB155" s="105"/>
      <c r="AC155" s="105"/>
      <c r="AD155" s="105"/>
      <c r="AE155" s="105"/>
      <c r="AF155" s="105"/>
      <c r="AG155" s="105"/>
      <c r="AH155" s="105"/>
      <c r="AI155" s="105"/>
      <c r="AJ155" s="105"/>
      <c r="AK155" s="105"/>
      <c r="AL155" s="105"/>
      <c r="AM155" s="105"/>
      <c r="AN155" s="105"/>
      <c r="AO155" s="105"/>
      <c r="AP155" s="105"/>
      <c r="AQ155" s="105"/>
      <c r="AR155" s="105"/>
      <c r="AS155" s="105"/>
      <c r="AT155" s="105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  <c r="BT155" s="105"/>
      <c r="BU155" s="105"/>
      <c r="BV155" s="105"/>
      <c r="BW155" s="105"/>
      <c r="BX155" s="105"/>
      <c r="BY155" s="105"/>
      <c r="BZ155" s="105"/>
      <c r="CA155" s="105"/>
      <c r="CB155" s="105"/>
      <c r="CC155" s="105"/>
      <c r="CD155" s="105"/>
      <c r="CE155" s="105"/>
    </row>
    <row r="156" spans="1:83" ht="26.25" customHeight="1" x14ac:dyDescent="0.2">
      <c r="A156" s="1"/>
      <c r="B156" s="105"/>
      <c r="C156" s="105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  <c r="X156" s="105"/>
      <c r="Y156" s="105"/>
      <c r="Z156" s="105"/>
      <c r="AA156" s="105"/>
      <c r="AB156" s="105"/>
      <c r="AC156" s="105"/>
      <c r="AD156" s="105"/>
      <c r="AE156" s="105"/>
      <c r="AF156" s="105"/>
      <c r="AG156" s="105"/>
      <c r="AH156" s="105"/>
      <c r="AI156" s="105"/>
      <c r="AJ156" s="105"/>
      <c r="AK156" s="105"/>
      <c r="AL156" s="105"/>
      <c r="AM156" s="105"/>
      <c r="AN156" s="105"/>
      <c r="AO156" s="105"/>
      <c r="AP156" s="105"/>
      <c r="AQ156" s="105"/>
      <c r="AR156" s="105"/>
      <c r="AS156" s="105"/>
      <c r="AT156" s="105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  <c r="BT156" s="105"/>
      <c r="BU156" s="105"/>
      <c r="BV156" s="105"/>
      <c r="BW156" s="105"/>
      <c r="BX156" s="105"/>
      <c r="BY156" s="105"/>
      <c r="BZ156" s="105"/>
      <c r="CA156" s="105"/>
      <c r="CB156" s="105"/>
      <c r="CC156" s="105"/>
      <c r="CD156" s="105"/>
      <c r="CE156" s="105"/>
    </row>
    <row r="157" spans="1:83" ht="26.25" customHeight="1" x14ac:dyDescent="0.2">
      <c r="A157" s="1"/>
      <c r="B157" s="105"/>
      <c r="C157" s="105"/>
      <c r="D157" s="105"/>
      <c r="E157" s="105"/>
      <c r="F157" s="105"/>
      <c r="G157" s="105"/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  <c r="AE157" s="105"/>
      <c r="AF157" s="105"/>
      <c r="AG157" s="105"/>
      <c r="AH157" s="105"/>
      <c r="AI157" s="105"/>
      <c r="AJ157" s="105"/>
      <c r="AK157" s="105"/>
      <c r="AL157" s="105"/>
      <c r="AM157" s="105"/>
      <c r="AN157" s="105"/>
      <c r="AO157" s="105"/>
      <c r="AP157" s="105"/>
      <c r="AQ157" s="105"/>
      <c r="AR157" s="105"/>
      <c r="AS157" s="105"/>
      <c r="AT157" s="105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  <c r="BT157" s="105"/>
      <c r="BU157" s="105"/>
      <c r="BV157" s="105"/>
      <c r="BW157" s="105"/>
      <c r="BX157" s="105"/>
      <c r="BY157" s="105"/>
      <c r="BZ157" s="105"/>
      <c r="CA157" s="105"/>
      <c r="CB157" s="105"/>
      <c r="CC157" s="105"/>
      <c r="CD157" s="105"/>
      <c r="CE157" s="105"/>
    </row>
    <row r="158" spans="1:83" ht="26.25" customHeight="1" x14ac:dyDescent="0.2">
      <c r="A158" s="1"/>
      <c r="B158" s="105"/>
      <c r="C158" s="105"/>
      <c r="D158" s="105"/>
      <c r="E158" s="105"/>
      <c r="F158" s="105"/>
      <c r="G158" s="105"/>
      <c r="H158" s="105"/>
      <c r="I158" s="105"/>
      <c r="J158" s="105"/>
      <c r="K158" s="105"/>
      <c r="L158" s="105"/>
      <c r="M158" s="105"/>
      <c r="N158" s="105"/>
      <c r="O158" s="105"/>
      <c r="P158" s="105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5"/>
      <c r="AK158" s="105"/>
      <c r="AL158" s="105"/>
      <c r="AM158" s="105"/>
      <c r="AN158" s="105"/>
      <c r="AO158" s="105"/>
      <c r="AP158" s="105"/>
      <c r="AQ158" s="105"/>
      <c r="AR158" s="105"/>
      <c r="AS158" s="105"/>
      <c r="AT158" s="105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  <c r="BT158" s="105"/>
      <c r="BU158" s="105"/>
      <c r="BV158" s="105"/>
      <c r="BW158" s="105"/>
      <c r="BX158" s="105"/>
      <c r="BY158" s="105"/>
      <c r="BZ158" s="105"/>
      <c r="CA158" s="105"/>
      <c r="CB158" s="105"/>
      <c r="CC158" s="105"/>
      <c r="CD158" s="105"/>
      <c r="CE158" s="105"/>
    </row>
    <row r="159" spans="1:83" ht="26.25" customHeight="1" x14ac:dyDescent="0.2">
      <c r="A159" s="1"/>
      <c r="B159" s="105"/>
      <c r="C159" s="105"/>
      <c r="D159" s="105"/>
      <c r="E159" s="105"/>
      <c r="F159" s="105"/>
      <c r="G159" s="105"/>
      <c r="H159" s="105"/>
      <c r="I159" s="105"/>
      <c r="J159" s="105"/>
      <c r="K159" s="105"/>
      <c r="L159" s="105"/>
      <c r="M159" s="105"/>
      <c r="N159" s="105"/>
      <c r="O159" s="105"/>
      <c r="P159" s="105"/>
      <c r="Q159" s="105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  <c r="AE159" s="105"/>
      <c r="AF159" s="105"/>
      <c r="AG159" s="105"/>
      <c r="AH159" s="105"/>
      <c r="AI159" s="105"/>
      <c r="AJ159" s="105"/>
      <c r="AK159" s="105"/>
      <c r="AL159" s="105"/>
      <c r="AM159" s="105"/>
      <c r="AN159" s="105"/>
      <c r="AO159" s="105"/>
      <c r="AP159" s="105"/>
      <c r="AQ159" s="105"/>
      <c r="AR159" s="105"/>
      <c r="AS159" s="105"/>
      <c r="AT159" s="105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  <c r="BT159" s="105"/>
      <c r="BU159" s="105"/>
      <c r="BV159" s="105"/>
      <c r="BW159" s="105"/>
      <c r="BX159" s="105"/>
      <c r="BY159" s="105"/>
      <c r="BZ159" s="105"/>
      <c r="CA159" s="105"/>
      <c r="CB159" s="105"/>
      <c r="CC159" s="105"/>
      <c r="CD159" s="105"/>
      <c r="CE159" s="105"/>
    </row>
    <row r="160" spans="1:83" ht="26.25" customHeight="1" x14ac:dyDescent="0.2">
      <c r="A160" s="1"/>
      <c r="B160" s="105"/>
      <c r="C160" s="105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  <c r="R160" s="105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5"/>
      <c r="AD160" s="105"/>
      <c r="AE160" s="105"/>
      <c r="AF160" s="105"/>
      <c r="AG160" s="105"/>
      <c r="AH160" s="105"/>
      <c r="AI160" s="105"/>
      <c r="AJ160" s="105"/>
      <c r="AK160" s="105"/>
      <c r="AL160" s="105"/>
      <c r="AM160" s="105"/>
      <c r="AN160" s="105"/>
      <c r="AO160" s="105"/>
      <c r="AP160" s="105"/>
      <c r="AQ160" s="105"/>
      <c r="AR160" s="105"/>
      <c r="AS160" s="105"/>
      <c r="AT160" s="105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  <c r="BT160" s="105"/>
      <c r="BU160" s="105"/>
      <c r="BV160" s="105"/>
      <c r="BW160" s="105"/>
      <c r="BX160" s="105"/>
      <c r="BY160" s="105"/>
      <c r="BZ160" s="105"/>
      <c r="CA160" s="105"/>
      <c r="CB160" s="105"/>
      <c r="CC160" s="105"/>
      <c r="CD160" s="105"/>
      <c r="CE160" s="105"/>
    </row>
    <row r="161" spans="1:83" ht="26.25" customHeight="1" x14ac:dyDescent="0.2">
      <c r="A161" s="1"/>
      <c r="B161" s="105"/>
      <c r="C161" s="105"/>
      <c r="D161" s="105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  <c r="O161" s="105"/>
      <c r="P161" s="105"/>
      <c r="Q161" s="105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  <c r="AE161" s="105"/>
      <c r="AF161" s="105"/>
      <c r="AG161" s="105"/>
      <c r="AH161" s="105"/>
      <c r="AI161" s="105"/>
      <c r="AJ161" s="105"/>
      <c r="AK161" s="105"/>
      <c r="AL161" s="105"/>
      <c r="AM161" s="105"/>
      <c r="AN161" s="105"/>
      <c r="AO161" s="105"/>
      <c r="AP161" s="105"/>
      <c r="AQ161" s="105"/>
      <c r="AR161" s="105"/>
      <c r="AS161" s="105"/>
      <c r="AT161" s="105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  <c r="BT161" s="105"/>
      <c r="BU161" s="105"/>
      <c r="BV161" s="105"/>
      <c r="BW161" s="105"/>
      <c r="BX161" s="105"/>
      <c r="BY161" s="105"/>
      <c r="BZ161" s="105"/>
      <c r="CA161" s="105"/>
      <c r="CB161" s="105"/>
      <c r="CC161" s="105"/>
      <c r="CD161" s="105"/>
      <c r="CE161" s="105"/>
    </row>
    <row r="162" spans="1:83" ht="26.25" customHeight="1" x14ac:dyDescent="0.2">
      <c r="A162" s="1"/>
      <c r="B162" s="105"/>
      <c r="C162" s="105"/>
      <c r="D162" s="105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  <c r="O162" s="105"/>
      <c r="P162" s="105"/>
      <c r="Q162" s="105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  <c r="AE162" s="105"/>
      <c r="AF162" s="105"/>
      <c r="AG162" s="105"/>
      <c r="AH162" s="105"/>
      <c r="AI162" s="105"/>
      <c r="AJ162" s="105"/>
      <c r="AK162" s="105"/>
      <c r="AL162" s="105"/>
      <c r="AM162" s="105"/>
      <c r="AN162" s="105"/>
      <c r="AO162" s="105"/>
      <c r="AP162" s="105"/>
      <c r="AQ162" s="105"/>
      <c r="AR162" s="105"/>
      <c r="AS162" s="105"/>
      <c r="AT162" s="105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  <c r="BT162" s="105"/>
      <c r="BU162" s="105"/>
      <c r="BV162" s="105"/>
      <c r="BW162" s="105"/>
      <c r="BX162" s="105"/>
      <c r="BY162" s="105"/>
      <c r="BZ162" s="105"/>
      <c r="CA162" s="105"/>
      <c r="CB162" s="105"/>
      <c r="CC162" s="105"/>
      <c r="CD162" s="105"/>
      <c r="CE162" s="105"/>
    </row>
    <row r="163" spans="1:83" ht="26.25" customHeight="1" x14ac:dyDescent="0.2">
      <c r="A163" s="1"/>
      <c r="B163" s="105"/>
      <c r="C163" s="105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105"/>
      <c r="P163" s="105"/>
      <c r="Q163" s="105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  <c r="AE163" s="105"/>
      <c r="AF163" s="105"/>
      <c r="AG163" s="105"/>
      <c r="AH163" s="105"/>
      <c r="AI163" s="105"/>
      <c r="AJ163" s="105"/>
      <c r="AK163" s="105"/>
      <c r="AL163" s="105"/>
      <c r="AM163" s="105"/>
      <c r="AN163" s="105"/>
      <c r="AO163" s="105"/>
      <c r="AP163" s="105"/>
      <c r="AQ163" s="105"/>
      <c r="AR163" s="105"/>
      <c r="AS163" s="105"/>
      <c r="AT163" s="105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  <c r="BT163" s="105"/>
      <c r="BU163" s="105"/>
      <c r="BV163" s="105"/>
      <c r="BW163" s="105"/>
      <c r="BX163" s="105"/>
      <c r="BY163" s="105"/>
      <c r="BZ163" s="105"/>
      <c r="CA163" s="105"/>
      <c r="CB163" s="105"/>
      <c r="CC163" s="105"/>
      <c r="CD163" s="105"/>
      <c r="CE163" s="105"/>
    </row>
    <row r="164" spans="1:83" ht="26.25" customHeight="1" x14ac:dyDescent="0.2">
      <c r="A164" s="1"/>
      <c r="B164" s="105"/>
      <c r="C164" s="105"/>
      <c r="D164" s="105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  <c r="O164" s="105"/>
      <c r="P164" s="105"/>
      <c r="Q164" s="105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  <c r="AE164" s="105"/>
      <c r="AF164" s="105"/>
      <c r="AG164" s="105"/>
      <c r="AH164" s="105"/>
      <c r="AI164" s="105"/>
      <c r="AJ164" s="105"/>
      <c r="AK164" s="105"/>
      <c r="AL164" s="105"/>
      <c r="AM164" s="105"/>
      <c r="AN164" s="105"/>
      <c r="AO164" s="105"/>
      <c r="AP164" s="105"/>
      <c r="AQ164" s="105"/>
      <c r="AR164" s="105"/>
      <c r="AS164" s="105"/>
      <c r="AT164" s="105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  <c r="BT164" s="105"/>
      <c r="BU164" s="105"/>
      <c r="BV164" s="105"/>
      <c r="BW164" s="105"/>
      <c r="BX164" s="105"/>
      <c r="BY164" s="105"/>
      <c r="BZ164" s="105"/>
      <c r="CA164" s="105"/>
      <c r="CB164" s="105"/>
      <c r="CC164" s="105"/>
      <c r="CD164" s="105"/>
      <c r="CE164" s="105"/>
    </row>
    <row r="165" spans="1:83" ht="26.25" customHeight="1" x14ac:dyDescent="0.2">
      <c r="A165" s="1"/>
      <c r="B165" s="105"/>
      <c r="C165" s="105"/>
      <c r="D165" s="105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  <c r="O165" s="105"/>
      <c r="P165" s="105"/>
      <c r="Q165" s="105"/>
      <c r="R165" s="105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5"/>
      <c r="AD165" s="105"/>
      <c r="AE165" s="105"/>
      <c r="AF165" s="105"/>
      <c r="AG165" s="105"/>
      <c r="AH165" s="105"/>
      <c r="AI165" s="105"/>
      <c r="AJ165" s="105"/>
      <c r="AK165" s="105"/>
      <c r="AL165" s="105"/>
      <c r="AM165" s="105"/>
      <c r="AN165" s="105"/>
      <c r="AO165" s="105"/>
      <c r="AP165" s="105"/>
      <c r="AQ165" s="105"/>
      <c r="AR165" s="105"/>
      <c r="AS165" s="105"/>
      <c r="AT165" s="105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  <c r="BT165" s="105"/>
      <c r="BU165" s="105"/>
      <c r="BV165" s="105"/>
      <c r="BW165" s="105"/>
      <c r="BX165" s="105"/>
      <c r="BY165" s="105"/>
      <c r="BZ165" s="105"/>
      <c r="CA165" s="105"/>
      <c r="CB165" s="105"/>
      <c r="CC165" s="105"/>
      <c r="CD165" s="105"/>
      <c r="CE165" s="105"/>
    </row>
    <row r="166" spans="1:83" ht="26.25" customHeight="1" x14ac:dyDescent="0.2">
      <c r="A166" s="1"/>
      <c r="B166" s="105"/>
      <c r="C166" s="105"/>
      <c r="D166" s="105"/>
      <c r="E166" s="105"/>
      <c r="F166" s="105"/>
      <c r="G166" s="105"/>
      <c r="H166" s="105"/>
      <c r="I166" s="105"/>
      <c r="J166" s="105"/>
      <c r="K166" s="105"/>
      <c r="L166" s="105"/>
      <c r="M166" s="105"/>
      <c r="N166" s="105"/>
      <c r="O166" s="105"/>
      <c r="P166" s="105"/>
      <c r="Q166" s="105"/>
      <c r="R166" s="105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5"/>
      <c r="AD166" s="105"/>
      <c r="AE166" s="105"/>
      <c r="AF166" s="105"/>
      <c r="AG166" s="105"/>
      <c r="AH166" s="105"/>
      <c r="AI166" s="105"/>
      <c r="AJ166" s="105"/>
      <c r="AK166" s="105"/>
      <c r="AL166" s="105"/>
      <c r="AM166" s="105"/>
      <c r="AN166" s="105"/>
      <c r="AO166" s="105"/>
      <c r="AP166" s="105"/>
      <c r="AQ166" s="105"/>
      <c r="AR166" s="105"/>
      <c r="AS166" s="105"/>
      <c r="AT166" s="105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  <c r="BT166" s="105"/>
      <c r="BU166" s="105"/>
      <c r="BV166" s="105"/>
      <c r="BW166" s="105"/>
      <c r="BX166" s="105"/>
      <c r="BY166" s="105"/>
      <c r="BZ166" s="105"/>
      <c r="CA166" s="105"/>
      <c r="CB166" s="105"/>
      <c r="CC166" s="105"/>
      <c r="CD166" s="105"/>
      <c r="CE166" s="105"/>
    </row>
    <row r="167" spans="1:83" ht="26.25" customHeight="1" x14ac:dyDescent="0.2">
      <c r="A167" s="1"/>
      <c r="B167" s="105"/>
      <c r="C167" s="105"/>
      <c r="D167" s="105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  <c r="O167" s="105"/>
      <c r="P167" s="105"/>
      <c r="Q167" s="105"/>
      <c r="R167" s="105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5"/>
      <c r="AD167" s="105"/>
      <c r="AE167" s="105"/>
      <c r="AF167" s="105"/>
      <c r="AG167" s="105"/>
      <c r="AH167" s="105"/>
      <c r="AI167" s="105"/>
      <c r="AJ167" s="105"/>
      <c r="AK167" s="105"/>
      <c r="AL167" s="105"/>
      <c r="AM167" s="105"/>
      <c r="AN167" s="105"/>
      <c r="AO167" s="105"/>
      <c r="AP167" s="105"/>
      <c r="AQ167" s="105"/>
      <c r="AR167" s="105"/>
      <c r="AS167" s="105"/>
      <c r="AT167" s="105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  <c r="BT167" s="105"/>
      <c r="BU167" s="105"/>
      <c r="BV167" s="105"/>
      <c r="BW167" s="105"/>
      <c r="BX167" s="105"/>
      <c r="BY167" s="105"/>
      <c r="BZ167" s="105"/>
      <c r="CA167" s="105"/>
      <c r="CB167" s="105"/>
      <c r="CC167" s="105"/>
      <c r="CD167" s="105"/>
      <c r="CE167" s="105"/>
    </row>
    <row r="168" spans="1:83" ht="26.25" customHeight="1" x14ac:dyDescent="0.2">
      <c r="A168" s="1"/>
      <c r="B168" s="105"/>
      <c r="C168" s="105"/>
      <c r="D168" s="105"/>
      <c r="E168" s="105"/>
      <c r="F168" s="105"/>
      <c r="G168" s="105"/>
      <c r="H168" s="105"/>
      <c r="I168" s="105"/>
      <c r="J168" s="105"/>
      <c r="K168" s="105"/>
      <c r="L168" s="105"/>
      <c r="M168" s="105"/>
      <c r="N168" s="105"/>
      <c r="O168" s="105"/>
      <c r="P168" s="105"/>
      <c r="Q168" s="105"/>
      <c r="R168" s="105"/>
      <c r="S168" s="105"/>
      <c r="T168" s="105"/>
      <c r="U168" s="105"/>
      <c r="V168" s="105"/>
      <c r="W168" s="105"/>
      <c r="X168" s="105"/>
      <c r="Y168" s="105"/>
      <c r="Z168" s="105"/>
      <c r="AA168" s="105"/>
      <c r="AB168" s="105"/>
      <c r="AC168" s="105"/>
      <c r="AD168" s="105"/>
      <c r="AE168" s="105"/>
      <c r="AF168" s="105"/>
      <c r="AG168" s="105"/>
      <c r="AH168" s="105"/>
      <c r="AI168" s="105"/>
      <c r="AJ168" s="105"/>
      <c r="AK168" s="105"/>
      <c r="AL168" s="105"/>
      <c r="AM168" s="105"/>
      <c r="AN168" s="105"/>
      <c r="AO168" s="105"/>
      <c r="AP168" s="105"/>
      <c r="AQ168" s="105"/>
      <c r="AR168" s="105"/>
      <c r="AS168" s="105"/>
      <c r="AT168" s="105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  <c r="BT168" s="105"/>
      <c r="BU168" s="105"/>
      <c r="BV168" s="105"/>
      <c r="BW168" s="105"/>
      <c r="BX168" s="105"/>
      <c r="BY168" s="105"/>
      <c r="BZ168" s="105"/>
      <c r="CA168" s="105"/>
      <c r="CB168" s="105"/>
      <c r="CC168" s="105"/>
      <c r="CD168" s="105"/>
      <c r="CE168" s="105"/>
    </row>
    <row r="169" spans="1:83" ht="26.25" customHeight="1" x14ac:dyDescent="0.2">
      <c r="A169" s="1"/>
      <c r="B169" s="105"/>
      <c r="C169" s="105"/>
      <c r="D169" s="105"/>
      <c r="E169" s="105"/>
      <c r="F169" s="105"/>
      <c r="G169" s="105"/>
      <c r="H169" s="105"/>
      <c r="I169" s="105"/>
      <c r="J169" s="105"/>
      <c r="K169" s="105"/>
      <c r="L169" s="105"/>
      <c r="M169" s="105"/>
      <c r="N169" s="105"/>
      <c r="O169" s="105"/>
      <c r="P169" s="105"/>
      <c r="Q169" s="105"/>
      <c r="R169" s="105"/>
      <c r="S169" s="105"/>
      <c r="T169" s="105"/>
      <c r="U169" s="105"/>
      <c r="V169" s="105"/>
      <c r="W169" s="105"/>
      <c r="X169" s="105"/>
      <c r="Y169" s="105"/>
      <c r="Z169" s="105"/>
      <c r="AA169" s="105"/>
      <c r="AB169" s="105"/>
      <c r="AC169" s="105"/>
      <c r="AD169" s="105"/>
      <c r="AE169" s="105"/>
      <c r="AF169" s="105"/>
      <c r="AG169" s="105"/>
      <c r="AH169" s="105"/>
      <c r="AI169" s="105"/>
      <c r="AJ169" s="105"/>
      <c r="AK169" s="105"/>
      <c r="AL169" s="105"/>
      <c r="AM169" s="105"/>
      <c r="AN169" s="105"/>
      <c r="AO169" s="105"/>
      <c r="AP169" s="105"/>
      <c r="AQ169" s="105"/>
      <c r="AR169" s="105"/>
      <c r="AS169" s="105"/>
      <c r="AT169" s="105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  <c r="BT169" s="105"/>
      <c r="BU169" s="105"/>
      <c r="BV169" s="105"/>
      <c r="BW169" s="105"/>
      <c r="BX169" s="105"/>
      <c r="BY169" s="105"/>
      <c r="BZ169" s="105"/>
      <c r="CA169" s="105"/>
      <c r="CB169" s="105"/>
      <c r="CC169" s="105"/>
      <c r="CD169" s="105"/>
      <c r="CE169" s="105"/>
    </row>
    <row r="170" spans="1:83" ht="26.25" customHeight="1" x14ac:dyDescent="0.2">
      <c r="A170" s="1"/>
      <c r="B170" s="105"/>
      <c r="C170" s="105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105"/>
      <c r="P170" s="105"/>
      <c r="Q170" s="105"/>
      <c r="R170" s="105"/>
      <c r="S170" s="105"/>
      <c r="T170" s="105"/>
      <c r="U170" s="105"/>
      <c r="V170" s="105"/>
      <c r="W170" s="105"/>
      <c r="X170" s="105"/>
      <c r="Y170" s="105"/>
      <c r="Z170" s="105"/>
      <c r="AA170" s="105"/>
      <c r="AB170" s="105"/>
      <c r="AC170" s="105"/>
      <c r="AD170" s="105"/>
      <c r="AE170" s="105"/>
      <c r="AF170" s="105"/>
      <c r="AG170" s="105"/>
      <c r="AH170" s="105"/>
      <c r="AI170" s="105"/>
      <c r="AJ170" s="105"/>
      <c r="AK170" s="105"/>
      <c r="AL170" s="105"/>
      <c r="AM170" s="105"/>
      <c r="AN170" s="105"/>
      <c r="AO170" s="105"/>
      <c r="AP170" s="105"/>
      <c r="AQ170" s="105"/>
      <c r="AR170" s="105"/>
      <c r="AS170" s="105"/>
      <c r="AT170" s="105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  <c r="BT170" s="105"/>
      <c r="BU170" s="105"/>
      <c r="BV170" s="105"/>
      <c r="BW170" s="105"/>
      <c r="BX170" s="105"/>
      <c r="BY170" s="105"/>
      <c r="BZ170" s="105"/>
      <c r="CA170" s="105"/>
      <c r="CB170" s="105"/>
      <c r="CC170" s="105"/>
      <c r="CD170" s="105"/>
      <c r="CE170" s="105"/>
    </row>
    <row r="171" spans="1:83" ht="26.25" customHeight="1" x14ac:dyDescent="0.2">
      <c r="A171" s="1"/>
      <c r="B171" s="105"/>
      <c r="C171" s="105"/>
      <c r="D171" s="105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  <c r="O171" s="105"/>
      <c r="P171" s="105"/>
      <c r="Q171" s="105"/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  <c r="AE171" s="105"/>
      <c r="AF171" s="105"/>
      <c r="AG171" s="105"/>
      <c r="AH171" s="105"/>
      <c r="AI171" s="105"/>
      <c r="AJ171" s="105"/>
      <c r="AK171" s="105"/>
      <c r="AL171" s="105"/>
      <c r="AM171" s="105"/>
      <c r="AN171" s="105"/>
      <c r="AO171" s="105"/>
      <c r="AP171" s="105"/>
      <c r="AQ171" s="105"/>
      <c r="AR171" s="105"/>
      <c r="AS171" s="105"/>
      <c r="AT171" s="105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  <c r="BT171" s="105"/>
      <c r="BU171" s="105"/>
      <c r="BV171" s="105"/>
      <c r="BW171" s="105"/>
      <c r="BX171" s="105"/>
      <c r="BY171" s="105"/>
      <c r="BZ171" s="105"/>
      <c r="CA171" s="105"/>
      <c r="CB171" s="105"/>
      <c r="CC171" s="105"/>
      <c r="CD171" s="105"/>
      <c r="CE171" s="105"/>
    </row>
    <row r="172" spans="1:83" ht="26.25" customHeight="1" x14ac:dyDescent="0.2">
      <c r="A172" s="1"/>
      <c r="B172" s="105"/>
      <c r="C172" s="105"/>
      <c r="D172" s="105"/>
      <c r="E172" s="105"/>
      <c r="F172" s="105"/>
      <c r="G172" s="105"/>
      <c r="H172" s="105"/>
      <c r="I172" s="105"/>
      <c r="J172" s="105"/>
      <c r="K172" s="105"/>
      <c r="L172" s="105"/>
      <c r="M172" s="105"/>
      <c r="N172" s="105"/>
      <c r="O172" s="105"/>
      <c r="P172" s="105"/>
      <c r="Q172" s="105"/>
      <c r="R172" s="105"/>
      <c r="S172" s="105"/>
      <c r="T172" s="105"/>
      <c r="U172" s="105"/>
      <c r="V172" s="105"/>
      <c r="W172" s="105"/>
      <c r="X172" s="105"/>
      <c r="Y172" s="105"/>
      <c r="Z172" s="105"/>
      <c r="AA172" s="105"/>
      <c r="AB172" s="105"/>
      <c r="AC172" s="105"/>
      <c r="AD172" s="105"/>
      <c r="AE172" s="105"/>
      <c r="AF172" s="105"/>
      <c r="AG172" s="105"/>
      <c r="AH172" s="105"/>
      <c r="AI172" s="105"/>
      <c r="AJ172" s="105"/>
      <c r="AK172" s="105"/>
      <c r="AL172" s="105"/>
      <c r="AM172" s="105"/>
      <c r="AN172" s="105"/>
      <c r="AO172" s="105"/>
      <c r="AP172" s="105"/>
      <c r="AQ172" s="105"/>
      <c r="AR172" s="105"/>
      <c r="AS172" s="105"/>
      <c r="AT172" s="105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  <c r="BT172" s="105"/>
      <c r="BU172" s="105"/>
      <c r="BV172" s="105"/>
      <c r="BW172" s="105"/>
      <c r="BX172" s="105"/>
      <c r="BY172" s="105"/>
      <c r="BZ172" s="105"/>
      <c r="CA172" s="105"/>
      <c r="CB172" s="105"/>
      <c r="CC172" s="105"/>
      <c r="CD172" s="105"/>
      <c r="CE172" s="105"/>
    </row>
    <row r="173" spans="1:83" ht="26.25" customHeight="1" x14ac:dyDescent="0.2">
      <c r="A173" s="1"/>
      <c r="B173" s="105"/>
      <c r="C173" s="105"/>
      <c r="D173" s="105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  <c r="O173" s="105"/>
      <c r="P173" s="105"/>
      <c r="Q173" s="105"/>
      <c r="R173" s="105"/>
      <c r="S173" s="105"/>
      <c r="T173" s="105"/>
      <c r="U173" s="105"/>
      <c r="V173" s="105"/>
      <c r="W173" s="105"/>
      <c r="X173" s="105"/>
      <c r="Y173" s="105"/>
      <c r="Z173" s="105"/>
      <c r="AA173" s="105"/>
      <c r="AB173" s="105"/>
      <c r="AC173" s="105"/>
      <c r="AD173" s="105"/>
      <c r="AE173" s="105"/>
      <c r="AF173" s="105"/>
      <c r="AG173" s="105"/>
      <c r="AH173" s="105"/>
      <c r="AI173" s="105"/>
      <c r="AJ173" s="105"/>
      <c r="AK173" s="105"/>
      <c r="AL173" s="105"/>
      <c r="AM173" s="105"/>
      <c r="AN173" s="105"/>
      <c r="AO173" s="105"/>
      <c r="AP173" s="105"/>
      <c r="AQ173" s="105"/>
      <c r="AR173" s="105"/>
      <c r="AS173" s="105"/>
      <c r="AT173" s="105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  <c r="BT173" s="105"/>
      <c r="BU173" s="105"/>
      <c r="BV173" s="105"/>
      <c r="BW173" s="105"/>
      <c r="BX173" s="105"/>
      <c r="BY173" s="105"/>
      <c r="BZ173" s="105"/>
      <c r="CA173" s="105"/>
      <c r="CB173" s="105"/>
      <c r="CC173" s="105"/>
      <c r="CD173" s="105"/>
      <c r="CE173" s="105"/>
    </row>
    <row r="174" spans="1:83" ht="26.25" customHeight="1" x14ac:dyDescent="0.2">
      <c r="A174" s="1"/>
      <c r="B174" s="105"/>
      <c r="C174" s="105"/>
      <c r="D174" s="105"/>
      <c r="E174" s="105"/>
      <c r="F174" s="105"/>
      <c r="G174" s="105"/>
      <c r="H174" s="105"/>
      <c r="I174" s="105"/>
      <c r="J174" s="105"/>
      <c r="K174" s="105"/>
      <c r="L174" s="105"/>
      <c r="M174" s="105"/>
      <c r="N174" s="105"/>
      <c r="O174" s="105"/>
      <c r="P174" s="105"/>
      <c r="Q174" s="105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  <c r="AE174" s="105"/>
      <c r="AF174" s="105"/>
      <c r="AG174" s="105"/>
      <c r="AH174" s="105"/>
      <c r="AI174" s="105"/>
      <c r="AJ174" s="105"/>
      <c r="AK174" s="105"/>
      <c r="AL174" s="105"/>
      <c r="AM174" s="105"/>
      <c r="AN174" s="105"/>
      <c r="AO174" s="105"/>
      <c r="AP174" s="105"/>
      <c r="AQ174" s="105"/>
      <c r="AR174" s="105"/>
      <c r="AS174" s="105"/>
      <c r="AT174" s="105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  <c r="BT174" s="105"/>
      <c r="BU174" s="105"/>
      <c r="BV174" s="105"/>
      <c r="BW174" s="105"/>
      <c r="BX174" s="105"/>
      <c r="BY174" s="105"/>
      <c r="BZ174" s="105"/>
      <c r="CA174" s="105"/>
      <c r="CB174" s="105"/>
      <c r="CC174" s="105"/>
      <c r="CD174" s="105"/>
      <c r="CE174" s="105"/>
    </row>
    <row r="175" spans="1:83" ht="26.25" customHeight="1" x14ac:dyDescent="0.2">
      <c r="A175" s="1"/>
      <c r="B175" s="105"/>
      <c r="C175" s="105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105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  <c r="AE175" s="105"/>
      <c r="AF175" s="105"/>
      <c r="AG175" s="105"/>
      <c r="AH175" s="105"/>
      <c r="AI175" s="105"/>
      <c r="AJ175" s="105"/>
      <c r="AK175" s="105"/>
      <c r="AL175" s="105"/>
      <c r="AM175" s="105"/>
      <c r="AN175" s="105"/>
      <c r="AO175" s="105"/>
      <c r="AP175" s="105"/>
      <c r="AQ175" s="105"/>
      <c r="AR175" s="105"/>
      <c r="AS175" s="105"/>
      <c r="AT175" s="105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  <c r="BT175" s="105"/>
      <c r="BU175" s="105"/>
      <c r="BV175" s="105"/>
      <c r="BW175" s="105"/>
      <c r="BX175" s="105"/>
      <c r="BY175" s="105"/>
      <c r="BZ175" s="105"/>
      <c r="CA175" s="105"/>
      <c r="CB175" s="105"/>
      <c r="CC175" s="105"/>
      <c r="CD175" s="105"/>
      <c r="CE175" s="105"/>
    </row>
    <row r="176" spans="1:83" ht="26.25" customHeight="1" x14ac:dyDescent="0.2">
      <c r="A176" s="1"/>
      <c r="B176" s="105"/>
      <c r="C176" s="105"/>
      <c r="D176" s="105"/>
      <c r="E176" s="105"/>
      <c r="F176" s="105"/>
      <c r="G176" s="105"/>
      <c r="H176" s="105"/>
      <c r="I176" s="105"/>
      <c r="J176" s="105"/>
      <c r="K176" s="105"/>
      <c r="L176" s="105"/>
      <c r="M176" s="105"/>
      <c r="N176" s="105"/>
      <c r="O176" s="105"/>
      <c r="P176" s="105"/>
      <c r="Q176" s="105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  <c r="AE176" s="105"/>
      <c r="AF176" s="105"/>
      <c r="AG176" s="105"/>
      <c r="AH176" s="105"/>
      <c r="AI176" s="105"/>
      <c r="AJ176" s="105"/>
      <c r="AK176" s="105"/>
      <c r="AL176" s="105"/>
      <c r="AM176" s="105"/>
      <c r="AN176" s="105"/>
      <c r="AO176" s="105"/>
      <c r="AP176" s="105"/>
      <c r="AQ176" s="105"/>
      <c r="AR176" s="105"/>
      <c r="AS176" s="105"/>
      <c r="AT176" s="105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  <c r="BT176" s="105"/>
      <c r="BU176" s="105"/>
      <c r="BV176" s="105"/>
      <c r="BW176" s="105"/>
      <c r="BX176" s="105"/>
      <c r="BY176" s="105"/>
      <c r="BZ176" s="105"/>
      <c r="CA176" s="105"/>
      <c r="CB176" s="105"/>
      <c r="CC176" s="105"/>
      <c r="CD176" s="105"/>
      <c r="CE176" s="105"/>
    </row>
    <row r="177" spans="1:83" ht="26.25" customHeight="1" x14ac:dyDescent="0.2">
      <c r="A177" s="1"/>
      <c r="B177" s="105"/>
      <c r="C177" s="105"/>
      <c r="D177" s="105"/>
      <c r="E177" s="105"/>
      <c r="F177" s="105"/>
      <c r="G177" s="105"/>
      <c r="H177" s="105"/>
      <c r="I177" s="105"/>
      <c r="J177" s="105"/>
      <c r="K177" s="105"/>
      <c r="L177" s="105"/>
      <c r="M177" s="105"/>
      <c r="N177" s="105"/>
      <c r="O177" s="105"/>
      <c r="P177" s="105"/>
      <c r="Q177" s="105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  <c r="AE177" s="105"/>
      <c r="AF177" s="105"/>
      <c r="AG177" s="105"/>
      <c r="AH177" s="105"/>
      <c r="AI177" s="105"/>
      <c r="AJ177" s="105"/>
      <c r="AK177" s="105"/>
      <c r="AL177" s="105"/>
      <c r="AM177" s="105"/>
      <c r="AN177" s="105"/>
      <c r="AO177" s="105"/>
      <c r="AP177" s="105"/>
      <c r="AQ177" s="105"/>
      <c r="AR177" s="105"/>
      <c r="AS177" s="105"/>
      <c r="AT177" s="105"/>
      <c r="AU177" s="105"/>
      <c r="AV177" s="105"/>
      <c r="AW177" s="105"/>
      <c r="AX177" s="105"/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  <c r="BT177" s="105"/>
      <c r="BU177" s="105"/>
      <c r="BV177" s="105"/>
      <c r="BW177" s="105"/>
      <c r="BX177" s="105"/>
      <c r="BY177" s="105"/>
      <c r="BZ177" s="105"/>
      <c r="CA177" s="105"/>
      <c r="CB177" s="105"/>
      <c r="CC177" s="105"/>
      <c r="CD177" s="105"/>
      <c r="CE177" s="105"/>
    </row>
    <row r="178" spans="1:83" ht="26.25" customHeight="1" x14ac:dyDescent="0.2">
      <c r="A178" s="1"/>
      <c r="B178" s="105"/>
      <c r="C178" s="105"/>
      <c r="D178" s="105"/>
      <c r="E178" s="105"/>
      <c r="F178" s="105"/>
      <c r="G178" s="105"/>
      <c r="H178" s="105"/>
      <c r="I178" s="105"/>
      <c r="J178" s="105"/>
      <c r="K178" s="105"/>
      <c r="L178" s="105"/>
      <c r="M178" s="105"/>
      <c r="N178" s="105"/>
      <c r="O178" s="105"/>
      <c r="P178" s="105"/>
      <c r="Q178" s="105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  <c r="AE178" s="105"/>
      <c r="AF178" s="105"/>
      <c r="AG178" s="105"/>
      <c r="AH178" s="105"/>
      <c r="AI178" s="105"/>
      <c r="AJ178" s="105"/>
      <c r="AK178" s="105"/>
      <c r="AL178" s="105"/>
      <c r="AM178" s="105"/>
      <c r="AN178" s="105"/>
      <c r="AO178" s="105"/>
      <c r="AP178" s="105"/>
      <c r="AQ178" s="105"/>
      <c r="AR178" s="105"/>
      <c r="AS178" s="105"/>
      <c r="AT178" s="105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  <c r="BT178" s="105"/>
      <c r="BU178" s="105"/>
      <c r="BV178" s="105"/>
      <c r="BW178" s="105"/>
      <c r="BX178" s="105"/>
      <c r="BY178" s="105"/>
      <c r="BZ178" s="105"/>
      <c r="CA178" s="105"/>
      <c r="CB178" s="105"/>
      <c r="CC178" s="105"/>
      <c r="CD178" s="105"/>
      <c r="CE178" s="105"/>
    </row>
    <row r="179" spans="1:83" ht="26.25" customHeight="1" x14ac:dyDescent="0.2">
      <c r="A179" s="1"/>
      <c r="B179" s="105"/>
      <c r="C179" s="105"/>
      <c r="D179" s="105"/>
      <c r="E179" s="105"/>
      <c r="F179" s="105"/>
      <c r="G179" s="105"/>
      <c r="H179" s="105"/>
      <c r="I179" s="105"/>
      <c r="J179" s="105"/>
      <c r="K179" s="105"/>
      <c r="L179" s="105"/>
      <c r="M179" s="105"/>
      <c r="N179" s="105"/>
      <c r="O179" s="105"/>
      <c r="P179" s="105"/>
      <c r="Q179" s="105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  <c r="AE179" s="105"/>
      <c r="AF179" s="105"/>
      <c r="AG179" s="105"/>
      <c r="AH179" s="105"/>
      <c r="AI179" s="105"/>
      <c r="AJ179" s="105"/>
      <c r="AK179" s="105"/>
      <c r="AL179" s="105"/>
      <c r="AM179" s="105"/>
      <c r="AN179" s="105"/>
      <c r="AO179" s="105"/>
      <c r="AP179" s="105"/>
      <c r="AQ179" s="105"/>
      <c r="AR179" s="105"/>
      <c r="AS179" s="105"/>
      <c r="AT179" s="105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  <c r="BT179" s="105"/>
      <c r="BU179" s="105"/>
      <c r="BV179" s="105"/>
      <c r="BW179" s="105"/>
      <c r="BX179" s="105"/>
      <c r="BY179" s="105"/>
      <c r="BZ179" s="105"/>
      <c r="CA179" s="105"/>
      <c r="CB179" s="105"/>
      <c r="CC179" s="105"/>
      <c r="CD179" s="105"/>
      <c r="CE179" s="105"/>
    </row>
    <row r="180" spans="1:83" ht="26.25" customHeight="1" x14ac:dyDescent="0.2">
      <c r="A180" s="1"/>
      <c r="B180" s="105"/>
      <c r="C180" s="105"/>
      <c r="D180" s="105"/>
      <c r="E180" s="105"/>
      <c r="F180" s="105"/>
      <c r="G180" s="105"/>
      <c r="H180" s="105"/>
      <c r="I180" s="105"/>
      <c r="J180" s="105"/>
      <c r="K180" s="105"/>
      <c r="L180" s="105"/>
      <c r="M180" s="105"/>
      <c r="N180" s="105"/>
      <c r="O180" s="105"/>
      <c r="P180" s="105"/>
      <c r="Q180" s="105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  <c r="AE180" s="105"/>
      <c r="AF180" s="105"/>
      <c r="AG180" s="105"/>
      <c r="AH180" s="105"/>
      <c r="AI180" s="105"/>
      <c r="AJ180" s="105"/>
      <c r="AK180" s="105"/>
      <c r="AL180" s="105"/>
      <c r="AM180" s="105"/>
      <c r="AN180" s="105"/>
      <c r="AO180" s="105"/>
      <c r="AP180" s="105"/>
      <c r="AQ180" s="105"/>
      <c r="AR180" s="105"/>
      <c r="AS180" s="105"/>
      <c r="AT180" s="105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  <c r="BT180" s="105"/>
      <c r="BU180" s="105"/>
      <c r="BV180" s="105"/>
      <c r="BW180" s="105"/>
      <c r="BX180" s="105"/>
      <c r="BY180" s="105"/>
      <c r="BZ180" s="105"/>
      <c r="CA180" s="105"/>
      <c r="CB180" s="105"/>
      <c r="CC180" s="105"/>
      <c r="CD180" s="105"/>
      <c r="CE180" s="105"/>
    </row>
    <row r="181" spans="1:83" ht="26.25" customHeight="1" x14ac:dyDescent="0.2">
      <c r="A181" s="1"/>
      <c r="B181" s="105"/>
      <c r="C181" s="105"/>
      <c r="D181" s="105"/>
      <c r="E181" s="105"/>
      <c r="F181" s="105"/>
      <c r="G181" s="105"/>
      <c r="H181" s="105"/>
      <c r="I181" s="105"/>
      <c r="J181" s="105"/>
      <c r="K181" s="105"/>
      <c r="L181" s="105"/>
      <c r="M181" s="105"/>
      <c r="N181" s="105"/>
      <c r="O181" s="105"/>
      <c r="P181" s="105"/>
      <c r="Q181" s="105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  <c r="AE181" s="105"/>
      <c r="AF181" s="105"/>
      <c r="AG181" s="105"/>
      <c r="AH181" s="105"/>
      <c r="AI181" s="105"/>
      <c r="AJ181" s="105"/>
      <c r="AK181" s="105"/>
      <c r="AL181" s="105"/>
      <c r="AM181" s="105"/>
      <c r="AN181" s="105"/>
      <c r="AO181" s="105"/>
      <c r="AP181" s="105"/>
      <c r="AQ181" s="105"/>
      <c r="AR181" s="105"/>
      <c r="AS181" s="105"/>
      <c r="AT181" s="105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  <c r="BT181" s="105"/>
      <c r="BU181" s="105"/>
      <c r="BV181" s="105"/>
      <c r="BW181" s="105"/>
      <c r="BX181" s="105"/>
      <c r="BY181" s="105"/>
      <c r="BZ181" s="105"/>
      <c r="CA181" s="105"/>
      <c r="CB181" s="105"/>
      <c r="CC181" s="105"/>
      <c r="CD181" s="105"/>
      <c r="CE181" s="105"/>
    </row>
    <row r="182" spans="1:83" ht="26.25" customHeight="1" x14ac:dyDescent="0.2">
      <c r="A182" s="1"/>
      <c r="B182" s="105"/>
      <c r="C182" s="105"/>
      <c r="D182" s="105"/>
      <c r="E182" s="105"/>
      <c r="F182" s="105"/>
      <c r="G182" s="105"/>
      <c r="H182" s="105"/>
      <c r="I182" s="105"/>
      <c r="J182" s="105"/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  <c r="AE182" s="105"/>
      <c r="AF182" s="105"/>
      <c r="AG182" s="105"/>
      <c r="AH182" s="105"/>
      <c r="AI182" s="105"/>
      <c r="AJ182" s="105"/>
      <c r="AK182" s="105"/>
      <c r="AL182" s="105"/>
      <c r="AM182" s="105"/>
      <c r="AN182" s="105"/>
      <c r="AO182" s="105"/>
      <c r="AP182" s="105"/>
      <c r="AQ182" s="105"/>
      <c r="AR182" s="105"/>
      <c r="AS182" s="105"/>
      <c r="AT182" s="105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5"/>
      <c r="BO182" s="105"/>
      <c r="BP182" s="105"/>
      <c r="BQ182" s="105"/>
      <c r="BR182" s="105"/>
      <c r="BS182" s="105"/>
      <c r="BT182" s="105"/>
      <c r="BU182" s="105"/>
      <c r="BV182" s="105"/>
      <c r="BW182" s="105"/>
      <c r="BX182" s="105"/>
      <c r="BY182" s="105"/>
      <c r="BZ182" s="105"/>
      <c r="CA182" s="105"/>
      <c r="CB182" s="105"/>
      <c r="CC182" s="105"/>
      <c r="CD182" s="105"/>
      <c r="CE182" s="105"/>
    </row>
    <row r="183" spans="1:83" ht="26.25" customHeight="1" x14ac:dyDescent="0.2">
      <c r="A183" s="1"/>
      <c r="B183" s="105"/>
      <c r="C183" s="105"/>
      <c r="D183" s="105"/>
      <c r="E183" s="105"/>
      <c r="F183" s="105"/>
      <c r="G183" s="105"/>
      <c r="H183" s="105"/>
      <c r="I183" s="105"/>
      <c r="J183" s="105"/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  <c r="AE183" s="105"/>
      <c r="AF183" s="105"/>
      <c r="AG183" s="105"/>
      <c r="AH183" s="105"/>
      <c r="AI183" s="105"/>
      <c r="AJ183" s="105"/>
      <c r="AK183" s="105"/>
      <c r="AL183" s="105"/>
      <c r="AM183" s="105"/>
      <c r="AN183" s="105"/>
      <c r="AO183" s="105"/>
      <c r="AP183" s="105"/>
      <c r="AQ183" s="105"/>
      <c r="AR183" s="105"/>
      <c r="AS183" s="105"/>
      <c r="AT183" s="105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  <c r="BT183" s="105"/>
      <c r="BU183" s="105"/>
      <c r="BV183" s="105"/>
      <c r="BW183" s="105"/>
      <c r="BX183" s="105"/>
      <c r="BY183" s="105"/>
      <c r="BZ183" s="105"/>
      <c r="CA183" s="105"/>
      <c r="CB183" s="105"/>
      <c r="CC183" s="105"/>
      <c r="CD183" s="105"/>
      <c r="CE183" s="105"/>
    </row>
    <row r="184" spans="1:83" ht="26.25" customHeight="1" x14ac:dyDescent="0.2">
      <c r="A184" s="1"/>
      <c r="B184" s="105"/>
      <c r="C184" s="105"/>
      <c r="D184" s="105"/>
      <c r="E184" s="105"/>
      <c r="F184" s="105"/>
      <c r="G184" s="105"/>
      <c r="H184" s="105"/>
      <c r="I184" s="105"/>
      <c r="J184" s="105"/>
      <c r="K184" s="105"/>
      <c r="L184" s="105"/>
      <c r="M184" s="105"/>
      <c r="N184" s="105"/>
      <c r="O184" s="105"/>
      <c r="P184" s="105"/>
      <c r="Q184" s="105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  <c r="AE184" s="105"/>
      <c r="AF184" s="105"/>
      <c r="AG184" s="105"/>
      <c r="AH184" s="105"/>
      <c r="AI184" s="105"/>
      <c r="AJ184" s="105"/>
      <c r="AK184" s="105"/>
      <c r="AL184" s="105"/>
      <c r="AM184" s="105"/>
      <c r="AN184" s="105"/>
      <c r="AO184" s="105"/>
      <c r="AP184" s="105"/>
      <c r="AQ184" s="105"/>
      <c r="AR184" s="105"/>
      <c r="AS184" s="105"/>
      <c r="AT184" s="105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  <c r="BT184" s="105"/>
      <c r="BU184" s="105"/>
      <c r="BV184" s="105"/>
      <c r="BW184" s="105"/>
      <c r="BX184" s="105"/>
      <c r="BY184" s="105"/>
      <c r="BZ184" s="105"/>
      <c r="CA184" s="105"/>
      <c r="CB184" s="105"/>
      <c r="CC184" s="105"/>
      <c r="CD184" s="105"/>
      <c r="CE184" s="105"/>
    </row>
    <row r="185" spans="1:83" ht="26.25" customHeight="1" x14ac:dyDescent="0.2">
      <c r="A185" s="1"/>
      <c r="B185" s="105"/>
      <c r="C185" s="105"/>
      <c r="D185" s="105"/>
      <c r="E185" s="105"/>
      <c r="F185" s="105"/>
      <c r="G185" s="105"/>
      <c r="H185" s="105"/>
      <c r="I185" s="105"/>
      <c r="J185" s="105"/>
      <c r="K185" s="105"/>
      <c r="L185" s="105"/>
      <c r="M185" s="105"/>
      <c r="N185" s="105"/>
      <c r="O185" s="105"/>
      <c r="P185" s="105"/>
      <c r="Q185" s="105"/>
      <c r="R185" s="105"/>
      <c r="S185" s="105"/>
      <c r="T185" s="105"/>
      <c r="U185" s="105"/>
      <c r="V185" s="105"/>
      <c r="W185" s="105"/>
      <c r="X185" s="105"/>
      <c r="Y185" s="105"/>
      <c r="Z185" s="105"/>
      <c r="AA185" s="105"/>
      <c r="AB185" s="105"/>
      <c r="AC185" s="105"/>
      <c r="AD185" s="105"/>
      <c r="AE185" s="105"/>
      <c r="AF185" s="105"/>
      <c r="AG185" s="105"/>
      <c r="AH185" s="105"/>
      <c r="AI185" s="105"/>
      <c r="AJ185" s="105"/>
      <c r="AK185" s="105"/>
      <c r="AL185" s="105"/>
      <c r="AM185" s="105"/>
      <c r="AN185" s="105"/>
      <c r="AO185" s="105"/>
      <c r="AP185" s="105"/>
      <c r="AQ185" s="105"/>
      <c r="AR185" s="105"/>
      <c r="AS185" s="105"/>
      <c r="AT185" s="105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  <c r="BT185" s="105"/>
      <c r="BU185" s="105"/>
      <c r="BV185" s="105"/>
      <c r="BW185" s="105"/>
      <c r="BX185" s="105"/>
      <c r="BY185" s="105"/>
      <c r="BZ185" s="105"/>
      <c r="CA185" s="105"/>
      <c r="CB185" s="105"/>
      <c r="CC185" s="105"/>
      <c r="CD185" s="105"/>
      <c r="CE185" s="105"/>
    </row>
    <row r="186" spans="1:83" ht="26.25" customHeight="1" x14ac:dyDescent="0.2">
      <c r="A186" s="1"/>
      <c r="B186" s="105"/>
      <c r="C186" s="105"/>
      <c r="D186" s="105"/>
      <c r="E186" s="105"/>
      <c r="F186" s="105"/>
      <c r="G186" s="105"/>
      <c r="H186" s="105"/>
      <c r="I186" s="105"/>
      <c r="J186" s="105"/>
      <c r="K186" s="105"/>
      <c r="L186" s="105"/>
      <c r="M186" s="105"/>
      <c r="N186" s="105"/>
      <c r="O186" s="105"/>
      <c r="P186" s="105"/>
      <c r="Q186" s="105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  <c r="AE186" s="105"/>
      <c r="AF186" s="105"/>
      <c r="AG186" s="105"/>
      <c r="AH186" s="105"/>
      <c r="AI186" s="105"/>
      <c r="AJ186" s="105"/>
      <c r="AK186" s="105"/>
      <c r="AL186" s="105"/>
      <c r="AM186" s="105"/>
      <c r="AN186" s="105"/>
      <c r="AO186" s="105"/>
      <c r="AP186" s="105"/>
      <c r="AQ186" s="105"/>
      <c r="AR186" s="105"/>
      <c r="AS186" s="105"/>
      <c r="AT186" s="105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  <c r="BT186" s="105"/>
      <c r="BU186" s="105"/>
      <c r="BV186" s="105"/>
      <c r="BW186" s="105"/>
      <c r="BX186" s="105"/>
      <c r="BY186" s="105"/>
      <c r="BZ186" s="105"/>
      <c r="CA186" s="105"/>
      <c r="CB186" s="105"/>
      <c r="CC186" s="105"/>
      <c r="CD186" s="105"/>
      <c r="CE186" s="105"/>
    </row>
    <row r="187" spans="1:83" ht="26.25" customHeight="1" x14ac:dyDescent="0.2">
      <c r="A187" s="1"/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  <c r="AE187" s="105"/>
      <c r="AF187" s="105"/>
      <c r="AG187" s="105"/>
      <c r="AH187" s="105"/>
      <c r="AI187" s="105"/>
      <c r="AJ187" s="105"/>
      <c r="AK187" s="105"/>
      <c r="AL187" s="105"/>
      <c r="AM187" s="105"/>
      <c r="AN187" s="105"/>
      <c r="AO187" s="105"/>
      <c r="AP187" s="105"/>
      <c r="AQ187" s="105"/>
      <c r="AR187" s="105"/>
      <c r="AS187" s="105"/>
      <c r="AT187" s="105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  <c r="BT187" s="105"/>
      <c r="BU187" s="105"/>
      <c r="BV187" s="105"/>
      <c r="BW187" s="105"/>
      <c r="BX187" s="105"/>
      <c r="BY187" s="105"/>
      <c r="BZ187" s="105"/>
      <c r="CA187" s="105"/>
      <c r="CB187" s="105"/>
      <c r="CC187" s="105"/>
      <c r="CD187" s="105"/>
      <c r="CE187" s="105"/>
    </row>
    <row r="188" spans="1:83" ht="26.25" customHeight="1" x14ac:dyDescent="0.2">
      <c r="A188" s="1"/>
      <c r="B188" s="105"/>
      <c r="C188" s="105"/>
      <c r="D188" s="105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5"/>
      <c r="AD188" s="105"/>
      <c r="AE188" s="105"/>
      <c r="AF188" s="105"/>
      <c r="AG188" s="105"/>
      <c r="AH188" s="105"/>
      <c r="AI188" s="105"/>
      <c r="AJ188" s="105"/>
      <c r="AK188" s="105"/>
      <c r="AL188" s="105"/>
      <c r="AM188" s="105"/>
      <c r="AN188" s="105"/>
      <c r="AO188" s="105"/>
      <c r="AP188" s="105"/>
      <c r="AQ188" s="105"/>
      <c r="AR188" s="105"/>
      <c r="AS188" s="105"/>
      <c r="AT188" s="105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  <c r="BT188" s="105"/>
      <c r="BU188" s="105"/>
      <c r="BV188" s="105"/>
      <c r="BW188" s="105"/>
      <c r="BX188" s="105"/>
      <c r="BY188" s="105"/>
      <c r="BZ188" s="105"/>
      <c r="CA188" s="105"/>
      <c r="CB188" s="105"/>
      <c r="CC188" s="105"/>
      <c r="CD188" s="105"/>
      <c r="CE188" s="105"/>
    </row>
    <row r="189" spans="1:83" ht="26.25" customHeight="1" x14ac:dyDescent="0.2">
      <c r="A189" s="1"/>
      <c r="B189" s="105"/>
      <c r="C189" s="105"/>
      <c r="D189" s="105"/>
      <c r="E189" s="105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  <c r="P189" s="105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  <c r="AE189" s="105"/>
      <c r="AF189" s="105"/>
      <c r="AG189" s="105"/>
      <c r="AH189" s="105"/>
      <c r="AI189" s="105"/>
      <c r="AJ189" s="105"/>
      <c r="AK189" s="105"/>
      <c r="AL189" s="105"/>
      <c r="AM189" s="105"/>
      <c r="AN189" s="105"/>
      <c r="AO189" s="105"/>
      <c r="AP189" s="105"/>
      <c r="AQ189" s="105"/>
      <c r="AR189" s="105"/>
      <c r="AS189" s="105"/>
      <c r="AT189" s="105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  <c r="BT189" s="105"/>
      <c r="BU189" s="105"/>
      <c r="BV189" s="105"/>
      <c r="BW189" s="105"/>
      <c r="BX189" s="105"/>
      <c r="BY189" s="105"/>
      <c r="BZ189" s="105"/>
      <c r="CA189" s="105"/>
      <c r="CB189" s="105"/>
      <c r="CC189" s="105"/>
      <c r="CD189" s="105"/>
      <c r="CE189" s="105"/>
    </row>
    <row r="190" spans="1:83" ht="26.25" customHeight="1" x14ac:dyDescent="0.2">
      <c r="A190" s="1"/>
      <c r="B190" s="105"/>
      <c r="C190" s="105"/>
      <c r="D190" s="105"/>
      <c r="E190" s="105"/>
      <c r="F190" s="105"/>
      <c r="G190" s="105"/>
      <c r="H190" s="105"/>
      <c r="I190" s="105"/>
      <c r="J190" s="105"/>
      <c r="K190" s="105"/>
      <c r="L190" s="105"/>
      <c r="M190" s="105"/>
      <c r="N190" s="105"/>
      <c r="O190" s="105"/>
      <c r="P190" s="105"/>
      <c r="Q190" s="105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  <c r="AE190" s="105"/>
      <c r="AF190" s="105"/>
      <c r="AG190" s="105"/>
      <c r="AH190" s="105"/>
      <c r="AI190" s="105"/>
      <c r="AJ190" s="105"/>
      <c r="AK190" s="105"/>
      <c r="AL190" s="105"/>
      <c r="AM190" s="105"/>
      <c r="AN190" s="105"/>
      <c r="AO190" s="105"/>
      <c r="AP190" s="105"/>
      <c r="AQ190" s="105"/>
      <c r="AR190" s="105"/>
      <c r="AS190" s="105"/>
      <c r="AT190" s="105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  <c r="BT190" s="105"/>
      <c r="BU190" s="105"/>
      <c r="BV190" s="105"/>
      <c r="BW190" s="105"/>
      <c r="BX190" s="105"/>
      <c r="BY190" s="105"/>
      <c r="BZ190" s="105"/>
      <c r="CA190" s="105"/>
      <c r="CB190" s="105"/>
      <c r="CC190" s="105"/>
      <c r="CD190" s="105"/>
      <c r="CE190" s="105"/>
    </row>
    <row r="191" spans="1:83" ht="26.25" customHeight="1" x14ac:dyDescent="0.2">
      <c r="A191" s="1"/>
      <c r="B191" s="105"/>
      <c r="C191" s="105"/>
      <c r="D191" s="105"/>
      <c r="E191" s="105"/>
      <c r="F191" s="105"/>
      <c r="G191" s="105"/>
      <c r="H191" s="105"/>
      <c r="I191" s="105"/>
      <c r="J191" s="105"/>
      <c r="K191" s="105"/>
      <c r="L191" s="105"/>
      <c r="M191" s="105"/>
      <c r="N191" s="105"/>
      <c r="O191" s="105"/>
      <c r="P191" s="105"/>
      <c r="Q191" s="105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  <c r="AE191" s="105"/>
      <c r="AF191" s="105"/>
      <c r="AG191" s="105"/>
      <c r="AH191" s="105"/>
      <c r="AI191" s="105"/>
      <c r="AJ191" s="105"/>
      <c r="AK191" s="105"/>
      <c r="AL191" s="105"/>
      <c r="AM191" s="105"/>
      <c r="AN191" s="105"/>
      <c r="AO191" s="105"/>
      <c r="AP191" s="105"/>
      <c r="AQ191" s="105"/>
      <c r="AR191" s="105"/>
      <c r="AS191" s="105"/>
      <c r="AT191" s="105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  <c r="BT191" s="105"/>
      <c r="BU191" s="105"/>
      <c r="BV191" s="105"/>
      <c r="BW191" s="105"/>
      <c r="BX191" s="105"/>
      <c r="BY191" s="105"/>
      <c r="BZ191" s="105"/>
      <c r="CA191" s="105"/>
      <c r="CB191" s="105"/>
      <c r="CC191" s="105"/>
      <c r="CD191" s="105"/>
      <c r="CE191" s="105"/>
    </row>
    <row r="192" spans="1:83" ht="26.25" customHeight="1" x14ac:dyDescent="0.2">
      <c r="A192" s="1"/>
      <c r="B192" s="105"/>
      <c r="C192" s="105"/>
      <c r="D192" s="105"/>
      <c r="E192" s="105"/>
      <c r="F192" s="105"/>
      <c r="G192" s="105"/>
      <c r="H192" s="105"/>
      <c r="I192" s="105"/>
      <c r="J192" s="105"/>
      <c r="K192" s="105"/>
      <c r="L192" s="105"/>
      <c r="M192" s="105"/>
      <c r="N192" s="105"/>
      <c r="O192" s="105"/>
      <c r="P192" s="105"/>
      <c r="Q192" s="105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  <c r="AE192" s="105"/>
      <c r="AF192" s="105"/>
      <c r="AG192" s="105"/>
      <c r="AH192" s="105"/>
      <c r="AI192" s="105"/>
      <c r="AJ192" s="105"/>
      <c r="AK192" s="105"/>
      <c r="AL192" s="105"/>
      <c r="AM192" s="105"/>
      <c r="AN192" s="105"/>
      <c r="AO192" s="105"/>
      <c r="AP192" s="105"/>
      <c r="AQ192" s="105"/>
      <c r="AR192" s="105"/>
      <c r="AS192" s="105"/>
      <c r="AT192" s="105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  <c r="BT192" s="105"/>
      <c r="BU192" s="105"/>
      <c r="BV192" s="105"/>
      <c r="BW192" s="105"/>
      <c r="BX192" s="105"/>
      <c r="BY192" s="105"/>
      <c r="BZ192" s="105"/>
      <c r="CA192" s="105"/>
      <c r="CB192" s="105"/>
      <c r="CC192" s="105"/>
      <c r="CD192" s="105"/>
      <c r="CE192" s="105"/>
    </row>
    <row r="193" spans="1:83" ht="26.25" customHeight="1" x14ac:dyDescent="0.2">
      <c r="A193" s="1"/>
      <c r="B193" s="105"/>
      <c r="C193" s="105"/>
      <c r="D193" s="105"/>
      <c r="E193" s="105"/>
      <c r="F193" s="105"/>
      <c r="G193" s="105"/>
      <c r="H193" s="105"/>
      <c r="I193" s="105"/>
      <c r="J193" s="105"/>
      <c r="K193" s="105"/>
      <c r="L193" s="105"/>
      <c r="M193" s="105"/>
      <c r="N193" s="105"/>
      <c r="O193" s="105"/>
      <c r="P193" s="105"/>
      <c r="Q193" s="105"/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  <c r="AE193" s="105"/>
      <c r="AF193" s="105"/>
      <c r="AG193" s="105"/>
      <c r="AH193" s="105"/>
      <c r="AI193" s="105"/>
      <c r="AJ193" s="105"/>
      <c r="AK193" s="105"/>
      <c r="AL193" s="105"/>
      <c r="AM193" s="105"/>
      <c r="AN193" s="105"/>
      <c r="AO193" s="105"/>
      <c r="AP193" s="105"/>
      <c r="AQ193" s="105"/>
      <c r="AR193" s="105"/>
      <c r="AS193" s="105"/>
      <c r="AT193" s="105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  <c r="BT193" s="105"/>
      <c r="BU193" s="105"/>
      <c r="BV193" s="105"/>
      <c r="BW193" s="105"/>
      <c r="BX193" s="105"/>
      <c r="BY193" s="105"/>
      <c r="BZ193" s="105"/>
      <c r="CA193" s="105"/>
      <c r="CB193" s="105"/>
      <c r="CC193" s="105"/>
      <c r="CD193" s="105"/>
      <c r="CE193" s="105"/>
    </row>
    <row r="194" spans="1:83" ht="26.25" customHeight="1" x14ac:dyDescent="0.2">
      <c r="A194" s="1"/>
      <c r="B194" s="105"/>
      <c r="C194" s="105"/>
      <c r="D194" s="105"/>
      <c r="E194" s="105"/>
      <c r="F194" s="105"/>
      <c r="G194" s="105"/>
      <c r="H194" s="105"/>
      <c r="I194" s="105"/>
      <c r="J194" s="105"/>
      <c r="K194" s="105"/>
      <c r="L194" s="105"/>
      <c r="M194" s="105"/>
      <c r="N194" s="105"/>
      <c r="O194" s="105"/>
      <c r="P194" s="105"/>
      <c r="Q194" s="105"/>
      <c r="R194" s="105"/>
      <c r="S194" s="105"/>
      <c r="T194" s="105"/>
      <c r="U194" s="105"/>
      <c r="V194" s="105"/>
      <c r="W194" s="105"/>
      <c r="X194" s="105"/>
      <c r="Y194" s="105"/>
      <c r="Z194" s="105"/>
      <c r="AA194" s="105"/>
      <c r="AB194" s="105"/>
      <c r="AC194" s="105"/>
      <c r="AD194" s="105"/>
      <c r="AE194" s="105"/>
      <c r="AF194" s="105"/>
      <c r="AG194" s="105"/>
      <c r="AH194" s="105"/>
      <c r="AI194" s="105"/>
      <c r="AJ194" s="105"/>
      <c r="AK194" s="105"/>
      <c r="AL194" s="105"/>
      <c r="AM194" s="105"/>
      <c r="AN194" s="105"/>
      <c r="AO194" s="105"/>
      <c r="AP194" s="105"/>
      <c r="AQ194" s="105"/>
      <c r="AR194" s="105"/>
      <c r="AS194" s="105"/>
      <c r="AT194" s="105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  <c r="BT194" s="105"/>
      <c r="BU194" s="105"/>
      <c r="BV194" s="105"/>
      <c r="BW194" s="105"/>
      <c r="BX194" s="105"/>
      <c r="BY194" s="105"/>
      <c r="BZ194" s="105"/>
      <c r="CA194" s="105"/>
      <c r="CB194" s="105"/>
      <c r="CC194" s="105"/>
      <c r="CD194" s="105"/>
      <c r="CE194" s="105"/>
    </row>
    <row r="195" spans="1:83" ht="26.25" customHeight="1" x14ac:dyDescent="0.2">
      <c r="A195" s="1"/>
      <c r="B195" s="105"/>
      <c r="C195" s="105"/>
      <c r="D195" s="105"/>
      <c r="E195" s="105"/>
      <c r="F195" s="105"/>
      <c r="G195" s="105"/>
      <c r="H195" s="105"/>
      <c r="I195" s="105"/>
      <c r="J195" s="105"/>
      <c r="K195" s="105"/>
      <c r="L195" s="105"/>
      <c r="M195" s="105"/>
      <c r="N195" s="105"/>
      <c r="O195" s="105"/>
      <c r="P195" s="105"/>
      <c r="Q195" s="105"/>
      <c r="R195" s="105"/>
      <c r="S195" s="105"/>
      <c r="T195" s="105"/>
      <c r="U195" s="105"/>
      <c r="V195" s="105"/>
      <c r="W195" s="105"/>
      <c r="X195" s="105"/>
      <c r="Y195" s="105"/>
      <c r="Z195" s="105"/>
      <c r="AA195" s="105"/>
      <c r="AB195" s="105"/>
      <c r="AC195" s="105"/>
      <c r="AD195" s="105"/>
      <c r="AE195" s="105"/>
      <c r="AF195" s="105"/>
      <c r="AG195" s="105"/>
      <c r="AH195" s="105"/>
      <c r="AI195" s="105"/>
      <c r="AJ195" s="105"/>
      <c r="AK195" s="105"/>
      <c r="AL195" s="105"/>
      <c r="AM195" s="105"/>
      <c r="AN195" s="105"/>
      <c r="AO195" s="105"/>
      <c r="AP195" s="105"/>
      <c r="AQ195" s="105"/>
      <c r="AR195" s="105"/>
      <c r="AS195" s="105"/>
      <c r="AT195" s="105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  <c r="BT195" s="105"/>
      <c r="BU195" s="105"/>
      <c r="BV195" s="105"/>
      <c r="BW195" s="105"/>
      <c r="BX195" s="105"/>
      <c r="BY195" s="105"/>
      <c r="BZ195" s="105"/>
      <c r="CA195" s="105"/>
      <c r="CB195" s="105"/>
      <c r="CC195" s="105"/>
      <c r="CD195" s="105"/>
      <c r="CE195" s="105"/>
    </row>
    <row r="196" spans="1:83" ht="26.25" customHeight="1" x14ac:dyDescent="0.2">
      <c r="A196" s="1"/>
      <c r="B196" s="105"/>
      <c r="C196" s="105"/>
      <c r="D196" s="105"/>
      <c r="E196" s="105"/>
      <c r="F196" s="105"/>
      <c r="G196" s="105"/>
      <c r="H196" s="105"/>
      <c r="I196" s="105"/>
      <c r="J196" s="105"/>
      <c r="K196" s="105"/>
      <c r="L196" s="105"/>
      <c r="M196" s="105"/>
      <c r="N196" s="105"/>
      <c r="O196" s="105"/>
      <c r="P196" s="105"/>
      <c r="Q196" s="105"/>
      <c r="R196" s="105"/>
      <c r="S196" s="105"/>
      <c r="T196" s="105"/>
      <c r="U196" s="105"/>
      <c r="V196" s="105"/>
      <c r="W196" s="105"/>
      <c r="X196" s="105"/>
      <c r="Y196" s="105"/>
      <c r="Z196" s="105"/>
      <c r="AA196" s="105"/>
      <c r="AB196" s="105"/>
      <c r="AC196" s="105"/>
      <c r="AD196" s="105"/>
      <c r="AE196" s="105"/>
      <c r="AF196" s="105"/>
      <c r="AG196" s="105"/>
      <c r="AH196" s="105"/>
      <c r="AI196" s="105"/>
      <c r="AJ196" s="105"/>
      <c r="AK196" s="105"/>
      <c r="AL196" s="105"/>
      <c r="AM196" s="105"/>
      <c r="AN196" s="105"/>
      <c r="AO196" s="105"/>
      <c r="AP196" s="105"/>
      <c r="AQ196" s="105"/>
      <c r="AR196" s="105"/>
      <c r="AS196" s="105"/>
      <c r="AT196" s="105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  <c r="BT196" s="105"/>
      <c r="BU196" s="105"/>
      <c r="BV196" s="105"/>
      <c r="BW196" s="105"/>
      <c r="BX196" s="105"/>
      <c r="BY196" s="105"/>
      <c r="BZ196" s="105"/>
      <c r="CA196" s="105"/>
      <c r="CB196" s="105"/>
      <c r="CC196" s="105"/>
      <c r="CD196" s="105"/>
      <c r="CE196" s="105"/>
    </row>
    <row r="197" spans="1:83" ht="26.25" customHeight="1" x14ac:dyDescent="0.2">
      <c r="A197" s="1"/>
      <c r="B197" s="105"/>
      <c r="C197" s="105"/>
      <c r="D197" s="105"/>
      <c r="E197" s="105"/>
      <c r="F197" s="105"/>
      <c r="G197" s="105"/>
      <c r="H197" s="105"/>
      <c r="I197" s="105"/>
      <c r="J197" s="105"/>
      <c r="K197" s="105"/>
      <c r="L197" s="105"/>
      <c r="M197" s="105"/>
      <c r="N197" s="105"/>
      <c r="O197" s="105"/>
      <c r="P197" s="105"/>
      <c r="Q197" s="105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  <c r="AE197" s="105"/>
      <c r="AF197" s="105"/>
      <c r="AG197" s="105"/>
      <c r="AH197" s="105"/>
      <c r="AI197" s="105"/>
      <c r="AJ197" s="105"/>
      <c r="AK197" s="105"/>
      <c r="AL197" s="105"/>
      <c r="AM197" s="105"/>
      <c r="AN197" s="105"/>
      <c r="AO197" s="105"/>
      <c r="AP197" s="105"/>
      <c r="AQ197" s="105"/>
      <c r="AR197" s="105"/>
      <c r="AS197" s="105"/>
      <c r="AT197" s="105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  <c r="BT197" s="105"/>
      <c r="BU197" s="105"/>
      <c r="BV197" s="105"/>
      <c r="BW197" s="105"/>
      <c r="BX197" s="105"/>
      <c r="BY197" s="105"/>
      <c r="BZ197" s="105"/>
      <c r="CA197" s="105"/>
      <c r="CB197" s="105"/>
      <c r="CC197" s="105"/>
      <c r="CD197" s="105"/>
      <c r="CE197" s="105"/>
    </row>
    <row r="198" spans="1:83" ht="26.25" customHeight="1" x14ac:dyDescent="0.2">
      <c r="A198" s="1"/>
      <c r="B198" s="105"/>
      <c r="C198" s="105"/>
      <c r="D198" s="105"/>
      <c r="E198" s="105"/>
      <c r="F198" s="105"/>
      <c r="G198" s="105"/>
      <c r="H198" s="105"/>
      <c r="I198" s="105"/>
      <c r="J198" s="105"/>
      <c r="K198" s="105"/>
      <c r="L198" s="105"/>
      <c r="M198" s="105"/>
      <c r="N198" s="105"/>
      <c r="O198" s="105"/>
      <c r="P198" s="105"/>
      <c r="Q198" s="105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  <c r="AE198" s="105"/>
      <c r="AF198" s="105"/>
      <c r="AG198" s="105"/>
      <c r="AH198" s="105"/>
      <c r="AI198" s="105"/>
      <c r="AJ198" s="105"/>
      <c r="AK198" s="105"/>
      <c r="AL198" s="105"/>
      <c r="AM198" s="105"/>
      <c r="AN198" s="105"/>
      <c r="AO198" s="105"/>
      <c r="AP198" s="105"/>
      <c r="AQ198" s="105"/>
      <c r="AR198" s="105"/>
      <c r="AS198" s="105"/>
      <c r="AT198" s="105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  <c r="BT198" s="105"/>
      <c r="BU198" s="105"/>
      <c r="BV198" s="105"/>
      <c r="BW198" s="105"/>
      <c r="BX198" s="105"/>
      <c r="BY198" s="105"/>
      <c r="BZ198" s="105"/>
      <c r="CA198" s="105"/>
      <c r="CB198" s="105"/>
      <c r="CC198" s="105"/>
      <c r="CD198" s="105"/>
      <c r="CE198" s="105"/>
    </row>
    <row r="199" spans="1:83" ht="26.25" customHeight="1" x14ac:dyDescent="0.2">
      <c r="A199" s="1"/>
      <c r="B199" s="105"/>
      <c r="C199" s="10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  <c r="BT199" s="105"/>
      <c r="BU199" s="105"/>
      <c r="BV199" s="105"/>
      <c r="BW199" s="105"/>
      <c r="BX199" s="105"/>
      <c r="BY199" s="105"/>
      <c r="BZ199" s="105"/>
      <c r="CA199" s="105"/>
      <c r="CB199" s="105"/>
      <c r="CC199" s="105"/>
      <c r="CD199" s="105"/>
      <c r="CE199" s="105"/>
    </row>
    <row r="200" spans="1:83" ht="26.25" customHeight="1" x14ac:dyDescent="0.2">
      <c r="A200" s="1"/>
      <c r="B200" s="105"/>
      <c r="C200" s="10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  <c r="BT200" s="105"/>
      <c r="BU200" s="105"/>
      <c r="BV200" s="105"/>
      <c r="BW200" s="105"/>
      <c r="BX200" s="105"/>
      <c r="BY200" s="105"/>
      <c r="BZ200" s="105"/>
      <c r="CA200" s="105"/>
      <c r="CB200" s="105"/>
      <c r="CC200" s="105"/>
      <c r="CD200" s="105"/>
      <c r="CE200" s="105"/>
    </row>
    <row r="201" spans="1:83" ht="26.25" customHeight="1" x14ac:dyDescent="0.2">
      <c r="A201" s="1"/>
      <c r="B201" s="105"/>
      <c r="C201" s="105"/>
      <c r="D201" s="105"/>
      <c r="E201" s="105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  <c r="P201" s="105"/>
      <c r="Q201" s="105"/>
      <c r="R201" s="105"/>
      <c r="S201" s="105"/>
      <c r="T201" s="105"/>
      <c r="U201" s="105"/>
      <c r="V201" s="105"/>
      <c r="W201" s="105"/>
      <c r="X201" s="105"/>
      <c r="Y201" s="105"/>
      <c r="Z201" s="105"/>
      <c r="AA201" s="105"/>
      <c r="AB201" s="105"/>
      <c r="AC201" s="105"/>
      <c r="AD201" s="105"/>
      <c r="AE201" s="105"/>
      <c r="AF201" s="105"/>
      <c r="AG201" s="105"/>
      <c r="AH201" s="105"/>
      <c r="AI201" s="105"/>
      <c r="AJ201" s="105"/>
      <c r="AK201" s="105"/>
      <c r="AL201" s="105"/>
      <c r="AM201" s="105"/>
      <c r="AN201" s="105"/>
      <c r="AO201" s="105"/>
      <c r="AP201" s="105"/>
      <c r="AQ201" s="105"/>
      <c r="AR201" s="105"/>
      <c r="AS201" s="105"/>
      <c r="AT201" s="105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  <c r="BT201" s="105"/>
      <c r="BU201" s="105"/>
      <c r="BV201" s="105"/>
      <c r="BW201" s="105"/>
      <c r="BX201" s="105"/>
      <c r="BY201" s="105"/>
      <c r="BZ201" s="105"/>
      <c r="CA201" s="105"/>
      <c r="CB201" s="105"/>
      <c r="CC201" s="105"/>
      <c r="CD201" s="105"/>
      <c r="CE201" s="105"/>
    </row>
    <row r="202" spans="1:83" ht="26.25" customHeight="1" x14ac:dyDescent="0.2">
      <c r="A202" s="1"/>
      <c r="B202" s="105"/>
      <c r="C202" s="105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  <c r="P202" s="105"/>
      <c r="Q202" s="105"/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  <c r="AE202" s="105"/>
      <c r="AF202" s="105"/>
      <c r="AG202" s="105"/>
      <c r="AH202" s="105"/>
      <c r="AI202" s="105"/>
      <c r="AJ202" s="105"/>
      <c r="AK202" s="105"/>
      <c r="AL202" s="105"/>
      <c r="AM202" s="105"/>
      <c r="AN202" s="105"/>
      <c r="AO202" s="105"/>
      <c r="AP202" s="105"/>
      <c r="AQ202" s="105"/>
      <c r="AR202" s="105"/>
      <c r="AS202" s="105"/>
      <c r="AT202" s="105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  <c r="BT202" s="105"/>
      <c r="BU202" s="105"/>
      <c r="BV202" s="105"/>
      <c r="BW202" s="105"/>
      <c r="BX202" s="105"/>
      <c r="BY202" s="105"/>
      <c r="BZ202" s="105"/>
      <c r="CA202" s="105"/>
      <c r="CB202" s="105"/>
      <c r="CC202" s="105"/>
      <c r="CD202" s="105"/>
      <c r="CE202" s="105"/>
    </row>
    <row r="203" spans="1:83" ht="26.25" customHeight="1" x14ac:dyDescent="0.2">
      <c r="A203" s="1"/>
      <c r="B203" s="105"/>
      <c r="C203" s="105"/>
      <c r="D203" s="105"/>
      <c r="E203" s="105"/>
      <c r="F203" s="105"/>
      <c r="G203" s="105"/>
      <c r="H203" s="105"/>
      <c r="I203" s="105"/>
      <c r="J203" s="105"/>
      <c r="K203" s="105"/>
      <c r="L203" s="105"/>
      <c r="M203" s="105"/>
      <c r="N203" s="105"/>
      <c r="O203" s="105"/>
      <c r="P203" s="105"/>
      <c r="Q203" s="105"/>
      <c r="R203" s="105"/>
      <c r="S203" s="105"/>
      <c r="T203" s="105"/>
      <c r="U203" s="105"/>
      <c r="V203" s="105"/>
      <c r="W203" s="105"/>
      <c r="X203" s="105"/>
      <c r="Y203" s="105"/>
      <c r="Z203" s="105"/>
      <c r="AA203" s="105"/>
      <c r="AB203" s="105"/>
      <c r="AC203" s="105"/>
      <c r="AD203" s="105"/>
      <c r="AE203" s="105"/>
      <c r="AF203" s="105"/>
      <c r="AG203" s="105"/>
      <c r="AH203" s="105"/>
      <c r="AI203" s="105"/>
      <c r="AJ203" s="105"/>
      <c r="AK203" s="105"/>
      <c r="AL203" s="105"/>
      <c r="AM203" s="105"/>
      <c r="AN203" s="105"/>
      <c r="AO203" s="105"/>
      <c r="AP203" s="105"/>
      <c r="AQ203" s="105"/>
      <c r="AR203" s="105"/>
      <c r="AS203" s="105"/>
      <c r="AT203" s="105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  <c r="BT203" s="105"/>
      <c r="BU203" s="105"/>
      <c r="BV203" s="105"/>
      <c r="BW203" s="105"/>
      <c r="BX203" s="105"/>
      <c r="BY203" s="105"/>
      <c r="BZ203" s="105"/>
      <c r="CA203" s="105"/>
      <c r="CB203" s="105"/>
      <c r="CC203" s="105"/>
      <c r="CD203" s="105"/>
      <c r="CE203" s="105"/>
    </row>
    <row r="204" spans="1:83" ht="26.25" customHeight="1" x14ac:dyDescent="0.2">
      <c r="A204" s="1"/>
      <c r="B204" s="105"/>
      <c r="C204" s="105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  <c r="P204" s="105"/>
      <c r="Q204" s="105"/>
      <c r="R204" s="105"/>
      <c r="S204" s="105"/>
      <c r="T204" s="105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  <c r="AE204" s="105"/>
      <c r="AF204" s="105"/>
      <c r="AG204" s="105"/>
      <c r="AH204" s="105"/>
      <c r="AI204" s="105"/>
      <c r="AJ204" s="105"/>
      <c r="AK204" s="105"/>
      <c r="AL204" s="105"/>
      <c r="AM204" s="105"/>
      <c r="AN204" s="105"/>
      <c r="AO204" s="105"/>
      <c r="AP204" s="105"/>
      <c r="AQ204" s="105"/>
      <c r="AR204" s="105"/>
      <c r="AS204" s="105"/>
      <c r="AT204" s="105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  <c r="BT204" s="105"/>
      <c r="BU204" s="105"/>
      <c r="BV204" s="105"/>
      <c r="BW204" s="105"/>
      <c r="BX204" s="105"/>
      <c r="BY204" s="105"/>
      <c r="BZ204" s="105"/>
      <c r="CA204" s="105"/>
      <c r="CB204" s="105"/>
      <c r="CC204" s="105"/>
      <c r="CD204" s="105"/>
      <c r="CE204" s="105"/>
    </row>
    <row r="205" spans="1:83" ht="26.25" customHeight="1" x14ac:dyDescent="0.2">
      <c r="A205" s="1"/>
      <c r="B205" s="105"/>
      <c r="C205" s="105"/>
      <c r="D205" s="105"/>
      <c r="E205" s="105"/>
      <c r="F205" s="105"/>
      <c r="G205" s="105"/>
      <c r="H205" s="105"/>
      <c r="I205" s="105"/>
      <c r="J205" s="105"/>
      <c r="K205" s="105"/>
      <c r="L205" s="105"/>
      <c r="M205" s="105"/>
      <c r="N205" s="105"/>
      <c r="O205" s="105"/>
      <c r="P205" s="105"/>
      <c r="Q205" s="105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  <c r="AE205" s="105"/>
      <c r="AF205" s="105"/>
      <c r="AG205" s="105"/>
      <c r="AH205" s="105"/>
      <c r="AI205" s="105"/>
      <c r="AJ205" s="105"/>
      <c r="AK205" s="105"/>
      <c r="AL205" s="105"/>
      <c r="AM205" s="105"/>
      <c r="AN205" s="105"/>
      <c r="AO205" s="105"/>
      <c r="AP205" s="105"/>
      <c r="AQ205" s="105"/>
      <c r="AR205" s="105"/>
      <c r="AS205" s="105"/>
      <c r="AT205" s="105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  <c r="BT205" s="105"/>
      <c r="BU205" s="105"/>
      <c r="BV205" s="105"/>
      <c r="BW205" s="105"/>
      <c r="BX205" s="105"/>
      <c r="BY205" s="105"/>
      <c r="BZ205" s="105"/>
      <c r="CA205" s="105"/>
      <c r="CB205" s="105"/>
      <c r="CC205" s="105"/>
      <c r="CD205" s="105"/>
      <c r="CE205" s="105"/>
    </row>
    <row r="206" spans="1:83" ht="26.25" customHeight="1" x14ac:dyDescent="0.2">
      <c r="A206" s="1"/>
      <c r="B206" s="105"/>
      <c r="C206" s="105"/>
      <c r="D206" s="105"/>
      <c r="E206" s="105"/>
      <c r="F206" s="105"/>
      <c r="G206" s="105"/>
      <c r="H206" s="105"/>
      <c r="I206" s="105"/>
      <c r="J206" s="105"/>
      <c r="K206" s="105"/>
      <c r="L206" s="105"/>
      <c r="M206" s="105"/>
      <c r="N206" s="105"/>
      <c r="O206" s="105"/>
      <c r="P206" s="105"/>
      <c r="Q206" s="105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  <c r="AE206" s="105"/>
      <c r="AF206" s="105"/>
      <c r="AG206" s="105"/>
      <c r="AH206" s="105"/>
      <c r="AI206" s="105"/>
      <c r="AJ206" s="105"/>
      <c r="AK206" s="105"/>
      <c r="AL206" s="105"/>
      <c r="AM206" s="105"/>
      <c r="AN206" s="105"/>
      <c r="AO206" s="105"/>
      <c r="AP206" s="105"/>
      <c r="AQ206" s="105"/>
      <c r="AR206" s="105"/>
      <c r="AS206" s="105"/>
      <c r="AT206" s="105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  <c r="BT206" s="105"/>
      <c r="BU206" s="105"/>
      <c r="BV206" s="105"/>
      <c r="BW206" s="105"/>
      <c r="BX206" s="105"/>
      <c r="BY206" s="105"/>
      <c r="BZ206" s="105"/>
      <c r="CA206" s="105"/>
      <c r="CB206" s="105"/>
      <c r="CC206" s="105"/>
      <c r="CD206" s="105"/>
      <c r="CE206" s="105"/>
    </row>
    <row r="207" spans="1:83" ht="26.25" customHeight="1" x14ac:dyDescent="0.2">
      <c r="A207" s="1"/>
      <c r="B207" s="105"/>
      <c r="C207" s="105"/>
      <c r="D207" s="105"/>
      <c r="E207" s="105"/>
      <c r="F207" s="105"/>
      <c r="G207" s="105"/>
      <c r="H207" s="105"/>
      <c r="I207" s="105"/>
      <c r="J207" s="105"/>
      <c r="K207" s="105"/>
      <c r="L207" s="105"/>
      <c r="M207" s="105"/>
      <c r="N207" s="105"/>
      <c r="O207" s="105"/>
      <c r="P207" s="105"/>
      <c r="Q207" s="105"/>
      <c r="R207" s="105"/>
      <c r="S207" s="105"/>
      <c r="T207" s="105"/>
      <c r="U207" s="105"/>
      <c r="V207" s="105"/>
      <c r="W207" s="105"/>
      <c r="X207" s="105"/>
      <c r="Y207" s="105"/>
      <c r="Z207" s="105"/>
      <c r="AA207" s="105"/>
      <c r="AB207" s="105"/>
      <c r="AC207" s="105"/>
      <c r="AD207" s="105"/>
      <c r="AE207" s="105"/>
      <c r="AF207" s="105"/>
      <c r="AG207" s="105"/>
      <c r="AH207" s="105"/>
      <c r="AI207" s="105"/>
      <c r="AJ207" s="105"/>
      <c r="AK207" s="105"/>
      <c r="AL207" s="105"/>
      <c r="AM207" s="105"/>
      <c r="AN207" s="105"/>
      <c r="AO207" s="105"/>
      <c r="AP207" s="105"/>
      <c r="AQ207" s="105"/>
      <c r="AR207" s="105"/>
      <c r="AS207" s="105"/>
      <c r="AT207" s="105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  <c r="BT207" s="105"/>
      <c r="BU207" s="105"/>
      <c r="BV207" s="105"/>
      <c r="BW207" s="105"/>
      <c r="BX207" s="105"/>
      <c r="BY207" s="105"/>
      <c r="BZ207" s="105"/>
      <c r="CA207" s="105"/>
      <c r="CB207" s="105"/>
      <c r="CC207" s="105"/>
      <c r="CD207" s="105"/>
      <c r="CE207" s="105"/>
    </row>
    <row r="208" spans="1:83" ht="26.25" customHeight="1" x14ac:dyDescent="0.2">
      <c r="A208" s="1"/>
      <c r="B208" s="105"/>
      <c r="C208" s="105"/>
      <c r="D208" s="105"/>
      <c r="E208" s="105"/>
      <c r="F208" s="105"/>
      <c r="G208" s="105"/>
      <c r="H208" s="105"/>
      <c r="I208" s="105"/>
      <c r="J208" s="105"/>
      <c r="K208" s="105"/>
      <c r="L208" s="105"/>
      <c r="M208" s="105"/>
      <c r="N208" s="105"/>
      <c r="O208" s="105"/>
      <c r="P208" s="105"/>
      <c r="Q208" s="105"/>
      <c r="R208" s="105"/>
      <c r="S208" s="105"/>
      <c r="T208" s="105"/>
      <c r="U208" s="105"/>
      <c r="V208" s="105"/>
      <c r="W208" s="105"/>
      <c r="X208" s="105"/>
      <c r="Y208" s="105"/>
      <c r="Z208" s="105"/>
      <c r="AA208" s="105"/>
      <c r="AB208" s="105"/>
      <c r="AC208" s="105"/>
      <c r="AD208" s="105"/>
      <c r="AE208" s="105"/>
      <c r="AF208" s="105"/>
      <c r="AG208" s="105"/>
      <c r="AH208" s="105"/>
      <c r="AI208" s="105"/>
      <c r="AJ208" s="105"/>
      <c r="AK208" s="105"/>
      <c r="AL208" s="105"/>
      <c r="AM208" s="105"/>
      <c r="AN208" s="105"/>
      <c r="AO208" s="105"/>
      <c r="AP208" s="105"/>
      <c r="AQ208" s="105"/>
      <c r="AR208" s="105"/>
      <c r="AS208" s="105"/>
      <c r="AT208" s="105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  <c r="BT208" s="105"/>
      <c r="BU208" s="105"/>
      <c r="BV208" s="105"/>
      <c r="BW208" s="105"/>
      <c r="BX208" s="105"/>
      <c r="BY208" s="105"/>
      <c r="BZ208" s="105"/>
      <c r="CA208" s="105"/>
      <c r="CB208" s="105"/>
      <c r="CC208" s="105"/>
      <c r="CD208" s="105"/>
      <c r="CE208" s="105"/>
    </row>
    <row r="209" spans="1:83" ht="26.25" customHeight="1" x14ac:dyDescent="0.2">
      <c r="A209" s="1"/>
      <c r="B209" s="105"/>
      <c r="C209" s="105"/>
      <c r="D209" s="105"/>
      <c r="E209" s="105"/>
      <c r="F209" s="105"/>
      <c r="G209" s="105"/>
      <c r="H209" s="105"/>
      <c r="I209" s="105"/>
      <c r="J209" s="105"/>
      <c r="K209" s="105"/>
      <c r="L209" s="105"/>
      <c r="M209" s="105"/>
      <c r="N209" s="105"/>
      <c r="O209" s="105"/>
      <c r="P209" s="105"/>
      <c r="Q209" s="105"/>
      <c r="R209" s="105"/>
      <c r="S209" s="105"/>
      <c r="T209" s="105"/>
      <c r="U209" s="105"/>
      <c r="V209" s="105"/>
      <c r="W209" s="105"/>
      <c r="X209" s="105"/>
      <c r="Y209" s="105"/>
      <c r="Z209" s="105"/>
      <c r="AA209" s="105"/>
      <c r="AB209" s="105"/>
      <c r="AC209" s="105"/>
      <c r="AD209" s="105"/>
      <c r="AE209" s="105"/>
      <c r="AF209" s="105"/>
      <c r="AG209" s="105"/>
      <c r="AH209" s="105"/>
      <c r="AI209" s="105"/>
      <c r="AJ209" s="105"/>
      <c r="AK209" s="105"/>
      <c r="AL209" s="105"/>
      <c r="AM209" s="105"/>
      <c r="AN209" s="105"/>
      <c r="AO209" s="105"/>
      <c r="AP209" s="105"/>
      <c r="AQ209" s="105"/>
      <c r="AR209" s="105"/>
      <c r="AS209" s="105"/>
      <c r="AT209" s="105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  <c r="BT209" s="105"/>
      <c r="BU209" s="105"/>
      <c r="BV209" s="105"/>
      <c r="BW209" s="105"/>
      <c r="BX209" s="105"/>
      <c r="BY209" s="105"/>
      <c r="BZ209" s="105"/>
      <c r="CA209" s="105"/>
      <c r="CB209" s="105"/>
      <c r="CC209" s="105"/>
      <c r="CD209" s="105"/>
      <c r="CE209" s="105"/>
    </row>
    <row r="210" spans="1:83" ht="26.25" customHeight="1" x14ac:dyDescent="0.2">
      <c r="A210" s="1"/>
      <c r="B210" s="105"/>
      <c r="C210" s="105"/>
      <c r="D210" s="105"/>
      <c r="E210" s="105"/>
      <c r="F210" s="105"/>
      <c r="G210" s="105"/>
      <c r="H210" s="105"/>
      <c r="I210" s="105"/>
      <c r="J210" s="105"/>
      <c r="K210" s="105"/>
      <c r="L210" s="105"/>
      <c r="M210" s="105"/>
      <c r="N210" s="105"/>
      <c r="O210" s="105"/>
      <c r="P210" s="105"/>
      <c r="Q210" s="105"/>
      <c r="R210" s="105"/>
      <c r="S210" s="105"/>
      <c r="T210" s="105"/>
      <c r="U210" s="105"/>
      <c r="V210" s="105"/>
      <c r="W210" s="105"/>
      <c r="X210" s="105"/>
      <c r="Y210" s="105"/>
      <c r="Z210" s="105"/>
      <c r="AA210" s="105"/>
      <c r="AB210" s="105"/>
      <c r="AC210" s="105"/>
      <c r="AD210" s="105"/>
      <c r="AE210" s="105"/>
      <c r="AF210" s="105"/>
      <c r="AG210" s="105"/>
      <c r="AH210" s="105"/>
      <c r="AI210" s="105"/>
      <c r="AJ210" s="105"/>
      <c r="AK210" s="105"/>
      <c r="AL210" s="105"/>
      <c r="AM210" s="105"/>
      <c r="AN210" s="105"/>
      <c r="AO210" s="105"/>
      <c r="AP210" s="105"/>
      <c r="AQ210" s="105"/>
      <c r="AR210" s="105"/>
      <c r="AS210" s="105"/>
      <c r="AT210" s="105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  <c r="BT210" s="105"/>
      <c r="BU210" s="105"/>
      <c r="BV210" s="105"/>
      <c r="BW210" s="105"/>
      <c r="BX210" s="105"/>
      <c r="BY210" s="105"/>
      <c r="BZ210" s="105"/>
      <c r="CA210" s="105"/>
      <c r="CB210" s="105"/>
      <c r="CC210" s="105"/>
      <c r="CD210" s="105"/>
      <c r="CE210" s="105"/>
    </row>
    <row r="211" spans="1:83" ht="26.25" customHeight="1" x14ac:dyDescent="0.2">
      <c r="A211" s="1"/>
      <c r="B211" s="105"/>
      <c r="C211" s="105"/>
      <c r="D211" s="105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  <c r="O211" s="105"/>
      <c r="P211" s="105"/>
      <c r="Q211" s="105"/>
      <c r="R211" s="105"/>
      <c r="S211" s="105"/>
      <c r="T211" s="105"/>
      <c r="U211" s="105"/>
      <c r="V211" s="105"/>
      <c r="W211" s="105"/>
      <c r="X211" s="105"/>
      <c r="Y211" s="105"/>
      <c r="Z211" s="105"/>
      <c r="AA211" s="105"/>
      <c r="AB211" s="105"/>
      <c r="AC211" s="105"/>
      <c r="AD211" s="105"/>
      <c r="AE211" s="105"/>
      <c r="AF211" s="105"/>
      <c r="AG211" s="105"/>
      <c r="AH211" s="105"/>
      <c r="AI211" s="105"/>
      <c r="AJ211" s="105"/>
      <c r="AK211" s="105"/>
      <c r="AL211" s="105"/>
      <c r="AM211" s="105"/>
      <c r="AN211" s="105"/>
      <c r="AO211" s="105"/>
      <c r="AP211" s="105"/>
      <c r="AQ211" s="105"/>
      <c r="AR211" s="105"/>
      <c r="AS211" s="105"/>
      <c r="AT211" s="105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  <c r="BT211" s="105"/>
      <c r="BU211" s="105"/>
      <c r="BV211" s="105"/>
      <c r="BW211" s="105"/>
      <c r="BX211" s="105"/>
      <c r="BY211" s="105"/>
      <c r="BZ211" s="105"/>
      <c r="CA211" s="105"/>
      <c r="CB211" s="105"/>
      <c r="CC211" s="105"/>
      <c r="CD211" s="105"/>
      <c r="CE211" s="105"/>
    </row>
    <row r="212" spans="1:83" ht="26.25" customHeight="1" x14ac:dyDescent="0.2">
      <c r="A212" s="1"/>
      <c r="B212" s="105"/>
      <c r="C212" s="105"/>
      <c r="D212" s="105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  <c r="O212" s="105"/>
      <c r="P212" s="105"/>
      <c r="Q212" s="105"/>
      <c r="R212" s="105"/>
      <c r="S212" s="105"/>
      <c r="T212" s="105"/>
      <c r="U212" s="105"/>
      <c r="V212" s="105"/>
      <c r="W212" s="105"/>
      <c r="X212" s="105"/>
      <c r="Y212" s="105"/>
      <c r="Z212" s="105"/>
      <c r="AA212" s="105"/>
      <c r="AB212" s="105"/>
      <c r="AC212" s="105"/>
      <c r="AD212" s="105"/>
      <c r="AE212" s="105"/>
      <c r="AF212" s="105"/>
      <c r="AG212" s="105"/>
      <c r="AH212" s="105"/>
      <c r="AI212" s="105"/>
      <c r="AJ212" s="105"/>
      <c r="AK212" s="105"/>
      <c r="AL212" s="105"/>
      <c r="AM212" s="105"/>
      <c r="AN212" s="105"/>
      <c r="AO212" s="105"/>
      <c r="AP212" s="105"/>
      <c r="AQ212" s="105"/>
      <c r="AR212" s="105"/>
      <c r="AS212" s="105"/>
      <c r="AT212" s="105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  <c r="BT212" s="105"/>
      <c r="BU212" s="105"/>
      <c r="BV212" s="105"/>
      <c r="BW212" s="105"/>
      <c r="BX212" s="105"/>
      <c r="BY212" s="105"/>
      <c r="BZ212" s="105"/>
      <c r="CA212" s="105"/>
      <c r="CB212" s="105"/>
      <c r="CC212" s="105"/>
      <c r="CD212" s="105"/>
      <c r="CE212" s="105"/>
    </row>
    <row r="213" spans="1:83" ht="26.25" customHeight="1" x14ac:dyDescent="0.2">
      <c r="A213" s="1"/>
      <c r="B213" s="105"/>
      <c r="C213" s="105"/>
      <c r="D213" s="105"/>
      <c r="E213" s="105"/>
      <c r="F213" s="105"/>
      <c r="G213" s="105"/>
      <c r="H213" s="105"/>
      <c r="I213" s="105"/>
      <c r="J213" s="105"/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05"/>
      <c r="AO213" s="105"/>
      <c r="AP213" s="105"/>
      <c r="AQ213" s="105"/>
      <c r="AR213" s="105"/>
      <c r="AS213" s="105"/>
      <c r="AT213" s="105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  <c r="BT213" s="105"/>
      <c r="BU213" s="105"/>
      <c r="BV213" s="105"/>
      <c r="BW213" s="105"/>
      <c r="BX213" s="105"/>
      <c r="BY213" s="105"/>
      <c r="BZ213" s="105"/>
      <c r="CA213" s="105"/>
      <c r="CB213" s="105"/>
      <c r="CC213" s="105"/>
      <c r="CD213" s="105"/>
      <c r="CE213" s="105"/>
    </row>
    <row r="214" spans="1:83" ht="26.25" customHeight="1" x14ac:dyDescent="0.2">
      <c r="A214" s="1"/>
      <c r="B214" s="105"/>
      <c r="C214" s="105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  <c r="AG214" s="105"/>
      <c r="AH214" s="105"/>
      <c r="AI214" s="105"/>
      <c r="AJ214" s="105"/>
      <c r="AK214" s="105"/>
      <c r="AL214" s="105"/>
      <c r="AM214" s="105"/>
      <c r="AN214" s="105"/>
      <c r="AO214" s="105"/>
      <c r="AP214" s="105"/>
      <c r="AQ214" s="105"/>
      <c r="AR214" s="105"/>
      <c r="AS214" s="105"/>
      <c r="AT214" s="105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  <c r="BT214" s="105"/>
      <c r="BU214" s="105"/>
      <c r="BV214" s="105"/>
      <c r="BW214" s="105"/>
      <c r="BX214" s="105"/>
      <c r="BY214" s="105"/>
      <c r="BZ214" s="105"/>
      <c r="CA214" s="105"/>
      <c r="CB214" s="105"/>
      <c r="CC214" s="105"/>
      <c r="CD214" s="105"/>
      <c r="CE214" s="105"/>
    </row>
    <row r="215" spans="1:83" ht="26.25" customHeight="1" x14ac:dyDescent="0.2">
      <c r="A215" s="1"/>
      <c r="B215" s="105"/>
      <c r="C215" s="105"/>
      <c r="D215" s="105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  <c r="O215" s="105"/>
      <c r="P215" s="105"/>
      <c r="Q215" s="105"/>
      <c r="R215" s="105"/>
      <c r="S215" s="105"/>
      <c r="T215" s="105"/>
      <c r="U215" s="105"/>
      <c r="V215" s="105"/>
      <c r="W215" s="105"/>
      <c r="X215" s="105"/>
      <c r="Y215" s="105"/>
      <c r="Z215" s="105"/>
      <c r="AA215" s="105"/>
      <c r="AB215" s="105"/>
      <c r="AC215" s="105"/>
      <c r="AD215" s="105"/>
      <c r="AE215" s="105"/>
      <c r="AF215" s="105"/>
      <c r="AG215" s="105"/>
      <c r="AH215" s="105"/>
      <c r="AI215" s="105"/>
      <c r="AJ215" s="105"/>
      <c r="AK215" s="105"/>
      <c r="AL215" s="105"/>
      <c r="AM215" s="105"/>
      <c r="AN215" s="105"/>
      <c r="AO215" s="105"/>
      <c r="AP215" s="105"/>
      <c r="AQ215" s="105"/>
      <c r="AR215" s="105"/>
      <c r="AS215" s="105"/>
      <c r="AT215" s="105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  <c r="BT215" s="105"/>
      <c r="BU215" s="105"/>
      <c r="BV215" s="105"/>
      <c r="BW215" s="105"/>
      <c r="BX215" s="105"/>
      <c r="BY215" s="105"/>
      <c r="BZ215" s="105"/>
      <c r="CA215" s="105"/>
      <c r="CB215" s="105"/>
      <c r="CC215" s="105"/>
      <c r="CD215" s="105"/>
      <c r="CE215" s="105"/>
    </row>
    <row r="216" spans="1:83" ht="26.25" customHeight="1" x14ac:dyDescent="0.2">
      <c r="A216" s="1"/>
      <c r="B216" s="105"/>
      <c r="C216" s="105"/>
      <c r="D216" s="105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  <c r="O216" s="105"/>
      <c r="P216" s="105"/>
      <c r="Q216" s="105"/>
      <c r="R216" s="105"/>
      <c r="S216" s="105"/>
      <c r="T216" s="105"/>
      <c r="U216" s="105"/>
      <c r="V216" s="105"/>
      <c r="W216" s="105"/>
      <c r="X216" s="105"/>
      <c r="Y216" s="105"/>
      <c r="Z216" s="105"/>
      <c r="AA216" s="105"/>
      <c r="AB216" s="105"/>
      <c r="AC216" s="105"/>
      <c r="AD216" s="105"/>
      <c r="AE216" s="105"/>
      <c r="AF216" s="105"/>
      <c r="AG216" s="105"/>
      <c r="AH216" s="105"/>
      <c r="AI216" s="105"/>
      <c r="AJ216" s="105"/>
      <c r="AK216" s="105"/>
      <c r="AL216" s="105"/>
      <c r="AM216" s="105"/>
      <c r="AN216" s="105"/>
      <c r="AO216" s="105"/>
      <c r="AP216" s="105"/>
      <c r="AQ216" s="105"/>
      <c r="AR216" s="105"/>
      <c r="AS216" s="105"/>
      <c r="AT216" s="105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  <c r="BT216" s="105"/>
      <c r="BU216" s="105"/>
      <c r="BV216" s="105"/>
      <c r="BW216" s="105"/>
      <c r="BX216" s="105"/>
      <c r="BY216" s="105"/>
      <c r="BZ216" s="105"/>
      <c r="CA216" s="105"/>
      <c r="CB216" s="105"/>
      <c r="CC216" s="105"/>
      <c r="CD216" s="105"/>
      <c r="CE216" s="105"/>
    </row>
    <row r="217" spans="1:83" ht="26.25" customHeight="1" x14ac:dyDescent="0.2">
      <c r="A217" s="1"/>
      <c r="B217" s="105"/>
      <c r="C217" s="105"/>
      <c r="D217" s="105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  <c r="O217" s="105"/>
      <c r="P217" s="105"/>
      <c r="Q217" s="105"/>
      <c r="R217" s="105"/>
      <c r="S217" s="105"/>
      <c r="T217" s="105"/>
      <c r="U217" s="105"/>
      <c r="V217" s="105"/>
      <c r="W217" s="105"/>
      <c r="X217" s="105"/>
      <c r="Y217" s="105"/>
      <c r="Z217" s="105"/>
      <c r="AA217" s="105"/>
      <c r="AB217" s="105"/>
      <c r="AC217" s="105"/>
      <c r="AD217" s="105"/>
      <c r="AE217" s="105"/>
      <c r="AF217" s="105"/>
      <c r="AG217" s="105"/>
      <c r="AH217" s="105"/>
      <c r="AI217" s="105"/>
      <c r="AJ217" s="105"/>
      <c r="AK217" s="105"/>
      <c r="AL217" s="105"/>
      <c r="AM217" s="105"/>
      <c r="AN217" s="105"/>
      <c r="AO217" s="105"/>
      <c r="AP217" s="105"/>
      <c r="AQ217" s="105"/>
      <c r="AR217" s="105"/>
      <c r="AS217" s="105"/>
      <c r="AT217" s="105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  <c r="BT217" s="105"/>
      <c r="BU217" s="105"/>
      <c r="BV217" s="105"/>
      <c r="BW217" s="105"/>
      <c r="BX217" s="105"/>
      <c r="BY217" s="105"/>
      <c r="BZ217" s="105"/>
      <c r="CA217" s="105"/>
      <c r="CB217" s="105"/>
      <c r="CC217" s="105"/>
      <c r="CD217" s="105"/>
      <c r="CE217" s="105"/>
    </row>
    <row r="218" spans="1:83" ht="26.25" customHeight="1" x14ac:dyDescent="0.2">
      <c r="A218" s="1"/>
      <c r="B218" s="105"/>
      <c r="C218" s="105"/>
      <c r="D218" s="105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  <c r="O218" s="105"/>
      <c r="P218" s="105"/>
      <c r="Q218" s="105"/>
      <c r="R218" s="105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  <c r="AE218" s="105"/>
      <c r="AF218" s="105"/>
      <c r="AG218" s="105"/>
      <c r="AH218" s="105"/>
      <c r="AI218" s="105"/>
      <c r="AJ218" s="105"/>
      <c r="AK218" s="105"/>
      <c r="AL218" s="105"/>
      <c r="AM218" s="105"/>
      <c r="AN218" s="105"/>
      <c r="AO218" s="105"/>
      <c r="AP218" s="105"/>
      <c r="AQ218" s="105"/>
      <c r="AR218" s="105"/>
      <c r="AS218" s="105"/>
      <c r="AT218" s="105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  <c r="BT218" s="105"/>
      <c r="BU218" s="105"/>
      <c r="BV218" s="105"/>
      <c r="BW218" s="105"/>
      <c r="BX218" s="105"/>
      <c r="BY218" s="105"/>
      <c r="BZ218" s="105"/>
      <c r="CA218" s="105"/>
      <c r="CB218" s="105"/>
      <c r="CC218" s="105"/>
      <c r="CD218" s="105"/>
      <c r="CE218" s="105"/>
    </row>
    <row r="219" spans="1:83" ht="26.25" customHeight="1" x14ac:dyDescent="0.2">
      <c r="A219" s="1"/>
      <c r="B219" s="105"/>
      <c r="C219" s="105"/>
      <c r="D219" s="105"/>
      <c r="E219" s="105"/>
      <c r="F219" s="105"/>
      <c r="G219" s="105"/>
      <c r="H219" s="105"/>
      <c r="I219" s="105"/>
      <c r="J219" s="105"/>
      <c r="K219" s="105"/>
      <c r="L219" s="105"/>
      <c r="M219" s="105"/>
      <c r="N219" s="105"/>
      <c r="O219" s="105"/>
      <c r="P219" s="105"/>
      <c r="Q219" s="105"/>
      <c r="R219" s="105"/>
      <c r="S219" s="105"/>
      <c r="T219" s="105"/>
      <c r="U219" s="105"/>
      <c r="V219" s="105"/>
      <c r="W219" s="105"/>
      <c r="X219" s="105"/>
      <c r="Y219" s="105"/>
      <c r="Z219" s="105"/>
      <c r="AA219" s="105"/>
      <c r="AB219" s="105"/>
      <c r="AC219" s="105"/>
      <c r="AD219" s="105"/>
      <c r="AE219" s="105"/>
      <c r="AF219" s="105"/>
      <c r="AG219" s="105"/>
      <c r="AH219" s="105"/>
      <c r="AI219" s="105"/>
      <c r="AJ219" s="105"/>
      <c r="AK219" s="105"/>
      <c r="AL219" s="105"/>
      <c r="AM219" s="105"/>
      <c r="AN219" s="105"/>
      <c r="AO219" s="105"/>
      <c r="AP219" s="105"/>
      <c r="AQ219" s="105"/>
      <c r="AR219" s="105"/>
      <c r="AS219" s="105"/>
      <c r="AT219" s="105"/>
      <c r="AU219" s="105"/>
      <c r="AV219" s="105"/>
      <c r="AW219" s="105"/>
      <c r="AX219" s="105"/>
      <c r="AY219" s="105"/>
      <c r="AZ219" s="105"/>
      <c r="BA219" s="105"/>
      <c r="BB219" s="105"/>
      <c r="BC219" s="105"/>
      <c r="BD219" s="105"/>
      <c r="BE219" s="105"/>
      <c r="BF219" s="105"/>
      <c r="BG219" s="105"/>
      <c r="BH219" s="105"/>
      <c r="BI219" s="105"/>
      <c r="BJ219" s="105"/>
      <c r="BK219" s="105"/>
      <c r="BL219" s="105"/>
      <c r="BM219" s="105"/>
      <c r="BN219" s="105"/>
      <c r="BO219" s="105"/>
      <c r="BP219" s="105"/>
      <c r="BQ219" s="105"/>
      <c r="BR219" s="105"/>
      <c r="BS219" s="105"/>
      <c r="BT219" s="105"/>
      <c r="BU219" s="105"/>
      <c r="BV219" s="105"/>
      <c r="BW219" s="105"/>
      <c r="BX219" s="105"/>
      <c r="BY219" s="105"/>
      <c r="BZ219" s="105"/>
      <c r="CA219" s="105"/>
      <c r="CB219" s="105"/>
      <c r="CC219" s="105"/>
      <c r="CD219" s="105"/>
      <c r="CE219" s="105"/>
    </row>
    <row r="220" spans="1:83" ht="26.25" customHeight="1" x14ac:dyDescent="0.2">
      <c r="A220" s="1"/>
      <c r="B220" s="105"/>
      <c r="C220" s="105"/>
      <c r="D220" s="105"/>
      <c r="E220" s="105"/>
      <c r="F220" s="105"/>
      <c r="G220" s="105"/>
      <c r="H220" s="105"/>
      <c r="I220" s="105"/>
      <c r="J220" s="105"/>
      <c r="K220" s="105"/>
      <c r="L220" s="105"/>
      <c r="M220" s="105"/>
      <c r="N220" s="105"/>
      <c r="O220" s="105"/>
      <c r="P220" s="105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  <c r="AG220" s="105"/>
      <c r="AH220" s="105"/>
      <c r="AI220" s="105"/>
      <c r="AJ220" s="105"/>
      <c r="AK220" s="105"/>
      <c r="AL220" s="105"/>
      <c r="AM220" s="105"/>
      <c r="AN220" s="105"/>
      <c r="AO220" s="105"/>
      <c r="AP220" s="105"/>
      <c r="AQ220" s="105"/>
      <c r="AR220" s="105"/>
      <c r="AS220" s="105"/>
      <c r="AT220" s="105"/>
      <c r="AU220" s="105"/>
      <c r="AV220" s="105"/>
      <c r="AW220" s="105"/>
      <c r="AX220" s="105"/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105"/>
      <c r="BR220" s="105"/>
      <c r="BS220" s="105"/>
      <c r="BT220" s="105"/>
      <c r="BU220" s="105"/>
      <c r="BV220" s="105"/>
      <c r="BW220" s="105"/>
      <c r="BX220" s="105"/>
      <c r="BY220" s="105"/>
      <c r="BZ220" s="105"/>
      <c r="CA220" s="105"/>
      <c r="CB220" s="105"/>
      <c r="CC220" s="105"/>
      <c r="CD220" s="105"/>
      <c r="CE220" s="105"/>
    </row>
    <row r="221" spans="1:83" ht="26.25" customHeight="1" x14ac:dyDescent="0.2">
      <c r="A221" s="1"/>
      <c r="B221" s="105"/>
      <c r="C221" s="105"/>
      <c r="D221" s="105"/>
      <c r="E221" s="105"/>
      <c r="F221" s="105"/>
      <c r="G221" s="105"/>
      <c r="H221" s="105"/>
      <c r="I221" s="105"/>
      <c r="J221" s="105"/>
      <c r="K221" s="105"/>
      <c r="L221" s="105"/>
      <c r="M221" s="105"/>
      <c r="N221" s="105"/>
      <c r="O221" s="105"/>
      <c r="P221" s="105"/>
      <c r="Q221" s="105"/>
      <c r="R221" s="105"/>
      <c r="S221" s="105"/>
      <c r="T221" s="105"/>
      <c r="U221" s="105"/>
      <c r="V221" s="105"/>
      <c r="W221" s="105"/>
      <c r="X221" s="105"/>
      <c r="Y221" s="105"/>
      <c r="Z221" s="105"/>
      <c r="AA221" s="105"/>
      <c r="AB221" s="105"/>
      <c r="AC221" s="105"/>
      <c r="AD221" s="105"/>
      <c r="AE221" s="105"/>
      <c r="AF221" s="105"/>
      <c r="AG221" s="105"/>
      <c r="AH221" s="105"/>
      <c r="AI221" s="105"/>
      <c r="AJ221" s="105"/>
      <c r="AK221" s="105"/>
      <c r="AL221" s="105"/>
      <c r="AM221" s="105"/>
      <c r="AN221" s="105"/>
      <c r="AO221" s="105"/>
      <c r="AP221" s="105"/>
      <c r="AQ221" s="105"/>
      <c r="AR221" s="105"/>
      <c r="AS221" s="105"/>
      <c r="AT221" s="105"/>
      <c r="AU221" s="105"/>
      <c r="AV221" s="105"/>
      <c r="AW221" s="105"/>
      <c r="AX221" s="105"/>
      <c r="AY221" s="105"/>
      <c r="AZ221" s="105"/>
      <c r="BA221" s="105"/>
      <c r="BB221" s="105"/>
      <c r="BC221" s="105"/>
      <c r="BD221" s="105"/>
      <c r="BE221" s="105"/>
      <c r="BF221" s="105"/>
      <c r="BG221" s="105"/>
      <c r="BH221" s="105"/>
      <c r="BI221" s="105"/>
      <c r="BJ221" s="105"/>
      <c r="BK221" s="105"/>
      <c r="BL221" s="105"/>
      <c r="BM221" s="105"/>
      <c r="BN221" s="105"/>
      <c r="BO221" s="105"/>
      <c r="BP221" s="105"/>
      <c r="BQ221" s="105"/>
      <c r="BR221" s="105"/>
      <c r="BS221" s="105"/>
      <c r="BT221" s="105"/>
      <c r="BU221" s="105"/>
      <c r="BV221" s="105"/>
      <c r="BW221" s="105"/>
      <c r="BX221" s="105"/>
      <c r="BY221" s="105"/>
      <c r="BZ221" s="105"/>
      <c r="CA221" s="105"/>
      <c r="CB221" s="105"/>
      <c r="CC221" s="105"/>
      <c r="CD221" s="105"/>
      <c r="CE221" s="105"/>
    </row>
    <row r="222" spans="1:83" ht="26.25" customHeight="1" x14ac:dyDescent="0.2">
      <c r="A222" s="1"/>
      <c r="B222" s="105"/>
      <c r="C222" s="105"/>
      <c r="D222" s="105"/>
      <c r="E222" s="105"/>
      <c r="F222" s="105"/>
      <c r="G222" s="105"/>
      <c r="H222" s="105"/>
      <c r="I222" s="105"/>
      <c r="J222" s="105"/>
      <c r="K222" s="105"/>
      <c r="L222" s="105"/>
      <c r="M222" s="105"/>
      <c r="N222" s="105"/>
      <c r="O222" s="105"/>
      <c r="P222" s="105"/>
      <c r="Q222" s="105"/>
      <c r="R222" s="105"/>
      <c r="S222" s="105"/>
      <c r="T222" s="105"/>
      <c r="U222" s="105"/>
      <c r="V222" s="105"/>
      <c r="W222" s="105"/>
      <c r="X222" s="105"/>
      <c r="Y222" s="105"/>
      <c r="Z222" s="105"/>
      <c r="AA222" s="105"/>
      <c r="AB222" s="105"/>
      <c r="AC222" s="105"/>
      <c r="AD222" s="105"/>
      <c r="AE222" s="105"/>
      <c r="AF222" s="105"/>
      <c r="AG222" s="105"/>
      <c r="AH222" s="105"/>
      <c r="AI222" s="105"/>
      <c r="AJ222" s="105"/>
      <c r="AK222" s="105"/>
      <c r="AL222" s="105"/>
      <c r="AM222" s="105"/>
      <c r="AN222" s="105"/>
      <c r="AO222" s="105"/>
      <c r="AP222" s="105"/>
      <c r="AQ222" s="105"/>
      <c r="AR222" s="105"/>
      <c r="AS222" s="105"/>
      <c r="AT222" s="105"/>
      <c r="AU222" s="105"/>
      <c r="AV222" s="105"/>
      <c r="AW222" s="105"/>
      <c r="AX222" s="105"/>
      <c r="AY222" s="105"/>
      <c r="AZ222" s="105"/>
      <c r="BA222" s="105"/>
      <c r="BB222" s="105"/>
      <c r="BC222" s="105"/>
      <c r="BD222" s="105"/>
      <c r="BE222" s="105"/>
      <c r="BF222" s="105"/>
      <c r="BG222" s="105"/>
      <c r="BH222" s="105"/>
      <c r="BI222" s="105"/>
      <c r="BJ222" s="105"/>
      <c r="BK222" s="105"/>
      <c r="BL222" s="105"/>
      <c r="BM222" s="105"/>
      <c r="BN222" s="105"/>
      <c r="BO222" s="105"/>
      <c r="BP222" s="105"/>
      <c r="BQ222" s="105"/>
      <c r="BR222" s="105"/>
      <c r="BS222" s="105"/>
      <c r="BT222" s="105"/>
      <c r="BU222" s="105"/>
      <c r="BV222" s="105"/>
      <c r="BW222" s="105"/>
      <c r="BX222" s="105"/>
      <c r="BY222" s="105"/>
      <c r="BZ222" s="105"/>
      <c r="CA222" s="105"/>
      <c r="CB222" s="105"/>
      <c r="CC222" s="105"/>
      <c r="CD222" s="105"/>
      <c r="CE222" s="105"/>
    </row>
    <row r="223" spans="1:83" ht="26.25" customHeight="1" x14ac:dyDescent="0.2">
      <c r="A223" s="1"/>
      <c r="B223" s="105"/>
      <c r="C223" s="105"/>
      <c r="D223" s="105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  <c r="O223" s="105"/>
      <c r="P223" s="105"/>
      <c r="Q223" s="105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  <c r="AE223" s="105"/>
      <c r="AF223" s="105"/>
      <c r="AG223" s="105"/>
      <c r="AH223" s="105"/>
      <c r="AI223" s="105"/>
      <c r="AJ223" s="105"/>
      <c r="AK223" s="105"/>
      <c r="AL223" s="105"/>
      <c r="AM223" s="105"/>
      <c r="AN223" s="105"/>
      <c r="AO223" s="105"/>
      <c r="AP223" s="105"/>
      <c r="AQ223" s="105"/>
      <c r="AR223" s="105"/>
      <c r="AS223" s="105"/>
      <c r="AT223" s="105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  <c r="BT223" s="105"/>
      <c r="BU223" s="105"/>
      <c r="BV223" s="105"/>
      <c r="BW223" s="105"/>
      <c r="BX223" s="105"/>
      <c r="BY223" s="105"/>
      <c r="BZ223" s="105"/>
      <c r="CA223" s="105"/>
      <c r="CB223" s="105"/>
      <c r="CC223" s="105"/>
      <c r="CD223" s="105"/>
      <c r="CE223" s="105"/>
    </row>
    <row r="224" spans="1:83" ht="26.25" customHeight="1" x14ac:dyDescent="0.2">
      <c r="A224" s="1"/>
      <c r="B224" s="105"/>
      <c r="C224" s="105"/>
      <c r="D224" s="105"/>
      <c r="E224" s="105"/>
      <c r="F224" s="105"/>
      <c r="G224" s="105"/>
      <c r="H224" s="105"/>
      <c r="I224" s="105"/>
      <c r="J224" s="105"/>
      <c r="K224" s="105"/>
      <c r="L224" s="105"/>
      <c r="M224" s="105"/>
      <c r="N224" s="105"/>
      <c r="O224" s="105"/>
      <c r="P224" s="105"/>
      <c r="Q224" s="105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  <c r="AE224" s="105"/>
      <c r="AF224" s="105"/>
      <c r="AG224" s="105"/>
      <c r="AH224" s="105"/>
      <c r="AI224" s="105"/>
      <c r="AJ224" s="105"/>
      <c r="AK224" s="105"/>
      <c r="AL224" s="105"/>
      <c r="AM224" s="105"/>
      <c r="AN224" s="105"/>
      <c r="AO224" s="105"/>
      <c r="AP224" s="105"/>
      <c r="AQ224" s="105"/>
      <c r="AR224" s="105"/>
      <c r="AS224" s="105"/>
      <c r="AT224" s="105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  <c r="BT224" s="105"/>
      <c r="BU224" s="105"/>
      <c r="BV224" s="105"/>
      <c r="BW224" s="105"/>
      <c r="BX224" s="105"/>
      <c r="BY224" s="105"/>
      <c r="BZ224" s="105"/>
      <c r="CA224" s="105"/>
      <c r="CB224" s="105"/>
      <c r="CC224" s="105"/>
      <c r="CD224" s="105"/>
      <c r="CE224" s="105"/>
    </row>
    <row r="225" spans="1:83" ht="26.25" customHeight="1" x14ac:dyDescent="0.2">
      <c r="A225" s="1"/>
      <c r="B225" s="105"/>
      <c r="C225" s="105"/>
      <c r="D225" s="105"/>
      <c r="E225" s="105"/>
      <c r="F225" s="105"/>
      <c r="G225" s="105"/>
      <c r="H225" s="105"/>
      <c r="I225" s="105"/>
      <c r="J225" s="105"/>
      <c r="K225" s="105"/>
      <c r="L225" s="105"/>
      <c r="M225" s="105"/>
      <c r="N225" s="105"/>
      <c r="O225" s="105"/>
      <c r="P225" s="105"/>
      <c r="Q225" s="105"/>
      <c r="R225" s="105"/>
      <c r="S225" s="105"/>
      <c r="T225" s="105"/>
      <c r="U225" s="105"/>
      <c r="V225" s="105"/>
      <c r="W225" s="105"/>
      <c r="X225" s="105"/>
      <c r="Y225" s="105"/>
      <c r="Z225" s="105"/>
      <c r="AA225" s="105"/>
      <c r="AB225" s="105"/>
      <c r="AC225" s="105"/>
      <c r="AD225" s="105"/>
      <c r="AE225" s="105"/>
      <c r="AF225" s="105"/>
      <c r="AG225" s="105"/>
      <c r="AH225" s="105"/>
      <c r="AI225" s="105"/>
      <c r="AJ225" s="105"/>
      <c r="AK225" s="105"/>
      <c r="AL225" s="105"/>
      <c r="AM225" s="105"/>
      <c r="AN225" s="105"/>
      <c r="AO225" s="105"/>
      <c r="AP225" s="105"/>
      <c r="AQ225" s="105"/>
      <c r="AR225" s="105"/>
      <c r="AS225" s="105"/>
      <c r="AT225" s="105"/>
      <c r="AU225" s="105"/>
      <c r="AV225" s="105"/>
      <c r="AW225" s="105"/>
      <c r="AX225" s="105"/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  <c r="BT225" s="105"/>
      <c r="BU225" s="105"/>
      <c r="BV225" s="105"/>
      <c r="BW225" s="105"/>
      <c r="BX225" s="105"/>
      <c r="BY225" s="105"/>
      <c r="BZ225" s="105"/>
      <c r="CA225" s="105"/>
      <c r="CB225" s="105"/>
      <c r="CC225" s="105"/>
      <c r="CD225" s="105"/>
      <c r="CE225" s="105"/>
    </row>
    <row r="226" spans="1:83" ht="26.25" customHeight="1" x14ac:dyDescent="0.2">
      <c r="A226" s="1"/>
      <c r="B226" s="105"/>
      <c r="C226" s="105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  <c r="P226" s="105"/>
      <c r="Q226" s="105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  <c r="AE226" s="105"/>
      <c r="AF226" s="105"/>
      <c r="AG226" s="105"/>
      <c r="AH226" s="105"/>
      <c r="AI226" s="105"/>
      <c r="AJ226" s="105"/>
      <c r="AK226" s="105"/>
      <c r="AL226" s="105"/>
      <c r="AM226" s="105"/>
      <c r="AN226" s="105"/>
      <c r="AO226" s="105"/>
      <c r="AP226" s="105"/>
      <c r="AQ226" s="105"/>
      <c r="AR226" s="105"/>
      <c r="AS226" s="105"/>
      <c r="AT226" s="105"/>
      <c r="AU226" s="105"/>
      <c r="AV226" s="105"/>
      <c r="AW226" s="105"/>
      <c r="AX226" s="105"/>
      <c r="AY226" s="105"/>
      <c r="AZ226" s="105"/>
      <c r="BA226" s="105"/>
      <c r="BB226" s="105"/>
      <c r="BC226" s="10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05"/>
      <c r="BO226" s="105"/>
      <c r="BP226" s="105"/>
      <c r="BQ226" s="105"/>
      <c r="BR226" s="105"/>
      <c r="BS226" s="105"/>
      <c r="BT226" s="105"/>
      <c r="BU226" s="105"/>
      <c r="BV226" s="105"/>
      <c r="BW226" s="105"/>
      <c r="BX226" s="105"/>
      <c r="BY226" s="105"/>
      <c r="BZ226" s="105"/>
      <c r="CA226" s="105"/>
      <c r="CB226" s="105"/>
      <c r="CC226" s="105"/>
      <c r="CD226" s="105"/>
      <c r="CE226" s="105"/>
    </row>
    <row r="227" spans="1:83" ht="26.25" customHeight="1" x14ac:dyDescent="0.2">
      <c r="A227" s="1"/>
      <c r="B227" s="105"/>
      <c r="C227" s="105"/>
      <c r="D227" s="105"/>
      <c r="E227" s="105"/>
      <c r="F227" s="105"/>
      <c r="G227" s="105"/>
      <c r="H227" s="105"/>
      <c r="I227" s="105"/>
      <c r="J227" s="105"/>
      <c r="K227" s="105"/>
      <c r="L227" s="105"/>
      <c r="M227" s="105"/>
      <c r="N227" s="105"/>
      <c r="O227" s="105"/>
      <c r="P227" s="105"/>
      <c r="Q227" s="105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  <c r="AE227" s="105"/>
      <c r="AF227" s="105"/>
      <c r="AG227" s="105"/>
      <c r="AH227" s="105"/>
      <c r="AI227" s="105"/>
      <c r="AJ227" s="105"/>
      <c r="AK227" s="105"/>
      <c r="AL227" s="105"/>
      <c r="AM227" s="105"/>
      <c r="AN227" s="105"/>
      <c r="AO227" s="105"/>
      <c r="AP227" s="105"/>
      <c r="AQ227" s="105"/>
      <c r="AR227" s="105"/>
      <c r="AS227" s="105"/>
      <c r="AT227" s="105"/>
      <c r="AU227" s="105"/>
      <c r="AV227" s="105"/>
      <c r="AW227" s="105"/>
      <c r="AX227" s="105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105"/>
      <c r="BR227" s="105"/>
      <c r="BS227" s="105"/>
      <c r="BT227" s="105"/>
      <c r="BU227" s="105"/>
      <c r="BV227" s="105"/>
      <c r="BW227" s="105"/>
      <c r="BX227" s="105"/>
      <c r="BY227" s="105"/>
      <c r="BZ227" s="105"/>
      <c r="CA227" s="105"/>
      <c r="CB227" s="105"/>
      <c r="CC227" s="105"/>
      <c r="CD227" s="105"/>
      <c r="CE227" s="105"/>
    </row>
    <row r="228" spans="1:83" ht="26.25" customHeight="1" x14ac:dyDescent="0.2">
      <c r="A228" s="1"/>
      <c r="B228" s="105"/>
      <c r="C228" s="105"/>
      <c r="D228" s="105"/>
      <c r="E228" s="105"/>
      <c r="F228" s="105"/>
      <c r="G228" s="105"/>
      <c r="H228" s="105"/>
      <c r="I228" s="105"/>
      <c r="J228" s="105"/>
      <c r="K228" s="105"/>
      <c r="L228" s="105"/>
      <c r="M228" s="105"/>
      <c r="N228" s="105"/>
      <c r="O228" s="105"/>
      <c r="P228" s="105"/>
      <c r="Q228" s="105"/>
      <c r="R228" s="105"/>
      <c r="S228" s="105"/>
      <c r="T228" s="105"/>
      <c r="U228" s="105"/>
      <c r="V228" s="105"/>
      <c r="W228" s="105"/>
      <c r="X228" s="105"/>
      <c r="Y228" s="105"/>
      <c r="Z228" s="105"/>
      <c r="AA228" s="105"/>
      <c r="AB228" s="105"/>
      <c r="AC228" s="105"/>
      <c r="AD228" s="105"/>
      <c r="AE228" s="105"/>
      <c r="AF228" s="105"/>
      <c r="AG228" s="105"/>
      <c r="AH228" s="105"/>
      <c r="AI228" s="105"/>
      <c r="AJ228" s="105"/>
      <c r="AK228" s="105"/>
      <c r="AL228" s="105"/>
      <c r="AM228" s="105"/>
      <c r="AN228" s="105"/>
      <c r="AO228" s="105"/>
      <c r="AP228" s="105"/>
      <c r="AQ228" s="105"/>
      <c r="AR228" s="105"/>
      <c r="AS228" s="105"/>
      <c r="AT228" s="105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  <c r="BT228" s="105"/>
      <c r="BU228" s="105"/>
      <c r="BV228" s="105"/>
      <c r="BW228" s="105"/>
      <c r="BX228" s="105"/>
      <c r="BY228" s="105"/>
      <c r="BZ228" s="105"/>
      <c r="CA228" s="105"/>
      <c r="CB228" s="105"/>
      <c r="CC228" s="105"/>
      <c r="CD228" s="105"/>
      <c r="CE228" s="105"/>
    </row>
    <row r="229" spans="1:83" ht="26.25" customHeight="1" x14ac:dyDescent="0.2">
      <c r="A229" s="1"/>
      <c r="B229" s="105"/>
      <c r="C229" s="105"/>
      <c r="D229" s="105"/>
      <c r="E229" s="105"/>
      <c r="F229" s="105"/>
      <c r="G229" s="105"/>
      <c r="H229" s="105"/>
      <c r="I229" s="105"/>
      <c r="J229" s="105"/>
      <c r="K229" s="105"/>
      <c r="L229" s="105"/>
      <c r="M229" s="105"/>
      <c r="N229" s="105"/>
      <c r="O229" s="105"/>
      <c r="P229" s="105"/>
      <c r="Q229" s="105"/>
      <c r="R229" s="105"/>
      <c r="S229" s="105"/>
      <c r="T229" s="105"/>
      <c r="U229" s="105"/>
      <c r="V229" s="105"/>
      <c r="W229" s="105"/>
      <c r="X229" s="105"/>
      <c r="Y229" s="105"/>
      <c r="Z229" s="105"/>
      <c r="AA229" s="105"/>
      <c r="AB229" s="105"/>
      <c r="AC229" s="105"/>
      <c r="AD229" s="105"/>
      <c r="AE229" s="105"/>
      <c r="AF229" s="105"/>
      <c r="AG229" s="105"/>
      <c r="AH229" s="105"/>
      <c r="AI229" s="105"/>
      <c r="AJ229" s="105"/>
      <c r="AK229" s="105"/>
      <c r="AL229" s="105"/>
      <c r="AM229" s="105"/>
      <c r="AN229" s="105"/>
      <c r="AO229" s="105"/>
      <c r="AP229" s="105"/>
      <c r="AQ229" s="105"/>
      <c r="AR229" s="105"/>
      <c r="AS229" s="105"/>
      <c r="AT229" s="105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  <c r="BT229" s="105"/>
      <c r="BU229" s="105"/>
      <c r="BV229" s="105"/>
      <c r="BW229" s="105"/>
      <c r="BX229" s="105"/>
      <c r="BY229" s="105"/>
      <c r="BZ229" s="105"/>
      <c r="CA229" s="105"/>
      <c r="CB229" s="105"/>
      <c r="CC229" s="105"/>
      <c r="CD229" s="105"/>
      <c r="CE229" s="105"/>
    </row>
    <row r="230" spans="1:83" ht="26.25" customHeight="1" x14ac:dyDescent="0.2">
      <c r="A230" s="1"/>
      <c r="B230" s="105"/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5"/>
      <c r="R230" s="105"/>
      <c r="S230" s="105"/>
      <c r="T230" s="105"/>
      <c r="U230" s="105"/>
      <c r="V230" s="105"/>
      <c r="W230" s="105"/>
      <c r="X230" s="105"/>
      <c r="Y230" s="105"/>
      <c r="Z230" s="105"/>
      <c r="AA230" s="105"/>
      <c r="AB230" s="105"/>
      <c r="AC230" s="105"/>
      <c r="AD230" s="105"/>
      <c r="AE230" s="105"/>
      <c r="AF230" s="105"/>
      <c r="AG230" s="105"/>
      <c r="AH230" s="105"/>
      <c r="AI230" s="105"/>
      <c r="AJ230" s="105"/>
      <c r="AK230" s="105"/>
      <c r="AL230" s="105"/>
      <c r="AM230" s="105"/>
      <c r="AN230" s="105"/>
      <c r="AO230" s="105"/>
      <c r="AP230" s="105"/>
      <c r="AQ230" s="105"/>
      <c r="AR230" s="105"/>
      <c r="AS230" s="105"/>
      <c r="AT230" s="105"/>
      <c r="AU230" s="105"/>
      <c r="AV230" s="105"/>
      <c r="AW230" s="105"/>
      <c r="AX230" s="105"/>
      <c r="AY230" s="105"/>
      <c r="AZ230" s="105"/>
      <c r="BA230" s="105"/>
      <c r="BB230" s="105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5"/>
      <c r="BN230" s="105"/>
      <c r="BO230" s="105"/>
      <c r="BP230" s="105"/>
      <c r="BQ230" s="105"/>
      <c r="BR230" s="105"/>
      <c r="BS230" s="105"/>
      <c r="BT230" s="105"/>
      <c r="BU230" s="105"/>
      <c r="BV230" s="105"/>
      <c r="BW230" s="105"/>
      <c r="BX230" s="105"/>
      <c r="BY230" s="105"/>
      <c r="BZ230" s="105"/>
      <c r="CA230" s="105"/>
      <c r="CB230" s="105"/>
      <c r="CC230" s="105"/>
      <c r="CD230" s="105"/>
      <c r="CE230" s="105"/>
    </row>
    <row r="231" spans="1:83" ht="26.25" customHeight="1" x14ac:dyDescent="0.2">
      <c r="A231" s="1"/>
      <c r="B231" s="105"/>
      <c r="C231" s="105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  <c r="P231" s="105"/>
      <c r="Q231" s="105"/>
      <c r="R231" s="105"/>
      <c r="S231" s="105"/>
      <c r="T231" s="105"/>
      <c r="U231" s="105"/>
      <c r="V231" s="105"/>
      <c r="W231" s="105"/>
      <c r="X231" s="105"/>
      <c r="Y231" s="105"/>
      <c r="Z231" s="105"/>
      <c r="AA231" s="105"/>
      <c r="AB231" s="105"/>
      <c r="AC231" s="105"/>
      <c r="AD231" s="105"/>
      <c r="AE231" s="105"/>
      <c r="AF231" s="105"/>
      <c r="AG231" s="105"/>
      <c r="AH231" s="105"/>
      <c r="AI231" s="105"/>
      <c r="AJ231" s="105"/>
      <c r="AK231" s="105"/>
      <c r="AL231" s="105"/>
      <c r="AM231" s="105"/>
      <c r="AN231" s="105"/>
      <c r="AO231" s="105"/>
      <c r="AP231" s="105"/>
      <c r="AQ231" s="105"/>
      <c r="AR231" s="105"/>
      <c r="AS231" s="105"/>
      <c r="AT231" s="105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  <c r="BT231" s="105"/>
      <c r="BU231" s="105"/>
      <c r="BV231" s="105"/>
      <c r="BW231" s="105"/>
      <c r="BX231" s="105"/>
      <c r="BY231" s="105"/>
      <c r="BZ231" s="105"/>
      <c r="CA231" s="105"/>
      <c r="CB231" s="105"/>
      <c r="CC231" s="105"/>
      <c r="CD231" s="105"/>
      <c r="CE231" s="105"/>
    </row>
    <row r="232" spans="1:83" ht="26.25" customHeight="1" x14ac:dyDescent="0.2">
      <c r="A232" s="1"/>
      <c r="B232" s="105"/>
      <c r="C232" s="105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  <c r="P232" s="105"/>
      <c r="Q232" s="105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  <c r="AE232" s="105"/>
      <c r="AF232" s="105"/>
      <c r="AG232" s="105"/>
      <c r="AH232" s="105"/>
      <c r="AI232" s="105"/>
      <c r="AJ232" s="105"/>
      <c r="AK232" s="105"/>
      <c r="AL232" s="105"/>
      <c r="AM232" s="105"/>
      <c r="AN232" s="105"/>
      <c r="AO232" s="105"/>
      <c r="AP232" s="105"/>
      <c r="AQ232" s="105"/>
      <c r="AR232" s="105"/>
      <c r="AS232" s="105"/>
      <c r="AT232" s="105"/>
      <c r="AU232" s="105"/>
      <c r="AV232" s="105"/>
      <c r="AW232" s="105"/>
      <c r="AX232" s="105"/>
      <c r="AY232" s="105"/>
      <c r="AZ232" s="105"/>
      <c r="BA232" s="105"/>
      <c r="BB232" s="105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5"/>
      <c r="BN232" s="105"/>
      <c r="BO232" s="105"/>
      <c r="BP232" s="105"/>
      <c r="BQ232" s="105"/>
      <c r="BR232" s="105"/>
      <c r="BS232" s="105"/>
      <c r="BT232" s="105"/>
      <c r="BU232" s="105"/>
      <c r="BV232" s="105"/>
      <c r="BW232" s="105"/>
      <c r="BX232" s="105"/>
      <c r="BY232" s="105"/>
      <c r="BZ232" s="105"/>
      <c r="CA232" s="105"/>
      <c r="CB232" s="105"/>
      <c r="CC232" s="105"/>
      <c r="CD232" s="105"/>
      <c r="CE232" s="105"/>
    </row>
    <row r="233" spans="1:83" ht="26.25" customHeight="1" x14ac:dyDescent="0.2">
      <c r="A233" s="1"/>
      <c r="B233" s="105"/>
      <c r="C233" s="105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  <c r="P233" s="105"/>
      <c r="Q233" s="105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  <c r="AE233" s="105"/>
      <c r="AF233" s="105"/>
      <c r="AG233" s="105"/>
      <c r="AH233" s="105"/>
      <c r="AI233" s="105"/>
      <c r="AJ233" s="105"/>
      <c r="AK233" s="105"/>
      <c r="AL233" s="105"/>
      <c r="AM233" s="105"/>
      <c r="AN233" s="105"/>
      <c r="AO233" s="105"/>
      <c r="AP233" s="105"/>
      <c r="AQ233" s="105"/>
      <c r="AR233" s="105"/>
      <c r="AS233" s="105"/>
      <c r="AT233" s="105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5"/>
      <c r="BO233" s="105"/>
      <c r="BP233" s="105"/>
      <c r="BQ233" s="105"/>
      <c r="BR233" s="105"/>
      <c r="BS233" s="105"/>
      <c r="BT233" s="105"/>
      <c r="BU233" s="105"/>
      <c r="BV233" s="105"/>
      <c r="BW233" s="105"/>
      <c r="BX233" s="105"/>
      <c r="BY233" s="105"/>
      <c r="BZ233" s="105"/>
      <c r="CA233" s="105"/>
      <c r="CB233" s="105"/>
      <c r="CC233" s="105"/>
      <c r="CD233" s="105"/>
      <c r="CE233" s="105"/>
    </row>
    <row r="234" spans="1:83" ht="26.25" customHeight="1" x14ac:dyDescent="0.2">
      <c r="A234" s="1"/>
      <c r="B234" s="105"/>
      <c r="C234" s="105"/>
      <c r="D234" s="105"/>
      <c r="E234" s="105"/>
      <c r="F234" s="105"/>
      <c r="G234" s="105"/>
      <c r="H234" s="105"/>
      <c r="I234" s="105"/>
      <c r="J234" s="105"/>
      <c r="K234" s="105"/>
      <c r="L234" s="105"/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  <c r="X234" s="105"/>
      <c r="Y234" s="105"/>
      <c r="Z234" s="105"/>
      <c r="AA234" s="105"/>
      <c r="AB234" s="105"/>
      <c r="AC234" s="105"/>
      <c r="AD234" s="105"/>
      <c r="AE234" s="105"/>
      <c r="AF234" s="105"/>
      <c r="AG234" s="105"/>
      <c r="AH234" s="105"/>
      <c r="AI234" s="105"/>
      <c r="AJ234" s="105"/>
      <c r="AK234" s="105"/>
      <c r="AL234" s="105"/>
      <c r="AM234" s="105"/>
      <c r="AN234" s="105"/>
      <c r="AO234" s="105"/>
      <c r="AP234" s="105"/>
      <c r="AQ234" s="105"/>
      <c r="AR234" s="105"/>
      <c r="AS234" s="105"/>
      <c r="AT234" s="105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  <c r="BT234" s="105"/>
      <c r="BU234" s="105"/>
      <c r="BV234" s="105"/>
      <c r="BW234" s="105"/>
      <c r="BX234" s="105"/>
      <c r="BY234" s="105"/>
      <c r="BZ234" s="105"/>
      <c r="CA234" s="105"/>
      <c r="CB234" s="105"/>
      <c r="CC234" s="105"/>
      <c r="CD234" s="105"/>
      <c r="CE234" s="105"/>
    </row>
    <row r="235" spans="1:83" ht="26.25" customHeight="1" x14ac:dyDescent="0.2">
      <c r="A235" s="1"/>
      <c r="B235" s="105"/>
      <c r="C235" s="105"/>
      <c r="D235" s="105"/>
      <c r="E235" s="105"/>
      <c r="F235" s="105"/>
      <c r="G235" s="105"/>
      <c r="H235" s="105"/>
      <c r="I235" s="105"/>
      <c r="J235" s="105"/>
      <c r="K235" s="105"/>
      <c r="L235" s="105"/>
      <c r="M235" s="105"/>
      <c r="N235" s="105"/>
      <c r="O235" s="105"/>
      <c r="P235" s="105"/>
      <c r="Q235" s="105"/>
      <c r="R235" s="105"/>
      <c r="S235" s="105"/>
      <c r="T235" s="105"/>
      <c r="U235" s="105"/>
      <c r="V235" s="105"/>
      <c r="W235" s="105"/>
      <c r="X235" s="105"/>
      <c r="Y235" s="105"/>
      <c r="Z235" s="105"/>
      <c r="AA235" s="105"/>
      <c r="AB235" s="105"/>
      <c r="AC235" s="105"/>
      <c r="AD235" s="105"/>
      <c r="AE235" s="105"/>
      <c r="AF235" s="105"/>
      <c r="AG235" s="105"/>
      <c r="AH235" s="105"/>
      <c r="AI235" s="105"/>
      <c r="AJ235" s="105"/>
      <c r="AK235" s="105"/>
      <c r="AL235" s="105"/>
      <c r="AM235" s="105"/>
      <c r="AN235" s="105"/>
      <c r="AO235" s="105"/>
      <c r="AP235" s="105"/>
      <c r="AQ235" s="105"/>
      <c r="AR235" s="105"/>
      <c r="AS235" s="105"/>
      <c r="AT235" s="105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  <c r="BT235" s="105"/>
      <c r="BU235" s="105"/>
      <c r="BV235" s="105"/>
      <c r="BW235" s="105"/>
      <c r="BX235" s="105"/>
      <c r="BY235" s="105"/>
      <c r="BZ235" s="105"/>
      <c r="CA235" s="105"/>
      <c r="CB235" s="105"/>
      <c r="CC235" s="105"/>
      <c r="CD235" s="105"/>
      <c r="CE235" s="105"/>
    </row>
    <row r="236" spans="1:83" ht="26.25" customHeight="1" x14ac:dyDescent="0.2">
      <c r="A236" s="1"/>
      <c r="B236" s="105"/>
      <c r="C236" s="105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105"/>
      <c r="Z236" s="105"/>
      <c r="AA236" s="105"/>
      <c r="AB236" s="105"/>
      <c r="AC236" s="105"/>
      <c r="AD236" s="105"/>
      <c r="AE236" s="105"/>
      <c r="AF236" s="105"/>
      <c r="AG236" s="105"/>
      <c r="AH236" s="105"/>
      <c r="AI236" s="105"/>
      <c r="AJ236" s="105"/>
      <c r="AK236" s="105"/>
      <c r="AL236" s="105"/>
      <c r="AM236" s="105"/>
      <c r="AN236" s="105"/>
      <c r="AO236" s="105"/>
      <c r="AP236" s="105"/>
      <c r="AQ236" s="105"/>
      <c r="AR236" s="105"/>
      <c r="AS236" s="105"/>
      <c r="AT236" s="105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  <c r="BT236" s="105"/>
      <c r="BU236" s="105"/>
      <c r="BV236" s="105"/>
      <c r="BW236" s="105"/>
      <c r="BX236" s="105"/>
      <c r="BY236" s="105"/>
      <c r="BZ236" s="105"/>
      <c r="CA236" s="105"/>
      <c r="CB236" s="105"/>
      <c r="CC236" s="105"/>
      <c r="CD236" s="105"/>
      <c r="CE236" s="105"/>
    </row>
    <row r="237" spans="1:83" ht="26.25" customHeight="1" x14ac:dyDescent="0.2">
      <c r="A237" s="1"/>
      <c r="B237" s="105"/>
      <c r="C237" s="105"/>
      <c r="D237" s="105"/>
      <c r="E237" s="105"/>
      <c r="F237" s="105"/>
      <c r="G237" s="105"/>
      <c r="H237" s="105"/>
      <c r="I237" s="105"/>
      <c r="J237" s="105"/>
      <c r="K237" s="105"/>
      <c r="L237" s="105"/>
      <c r="M237" s="105"/>
      <c r="N237" s="105"/>
      <c r="O237" s="105"/>
      <c r="P237" s="105"/>
      <c r="Q237" s="105"/>
      <c r="R237" s="105"/>
      <c r="S237" s="105"/>
      <c r="T237" s="105"/>
      <c r="U237" s="105"/>
      <c r="V237" s="105"/>
      <c r="W237" s="105"/>
      <c r="X237" s="105"/>
      <c r="Y237" s="105"/>
      <c r="Z237" s="105"/>
      <c r="AA237" s="105"/>
      <c r="AB237" s="105"/>
      <c r="AC237" s="105"/>
      <c r="AD237" s="105"/>
      <c r="AE237" s="105"/>
      <c r="AF237" s="105"/>
      <c r="AG237" s="105"/>
      <c r="AH237" s="105"/>
      <c r="AI237" s="105"/>
      <c r="AJ237" s="105"/>
      <c r="AK237" s="105"/>
      <c r="AL237" s="105"/>
      <c r="AM237" s="105"/>
      <c r="AN237" s="105"/>
      <c r="AO237" s="105"/>
      <c r="AP237" s="105"/>
      <c r="AQ237" s="105"/>
      <c r="AR237" s="105"/>
      <c r="AS237" s="105"/>
      <c r="AT237" s="105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  <c r="BT237" s="105"/>
      <c r="BU237" s="105"/>
      <c r="BV237" s="105"/>
      <c r="BW237" s="105"/>
      <c r="BX237" s="105"/>
      <c r="BY237" s="105"/>
      <c r="BZ237" s="105"/>
      <c r="CA237" s="105"/>
      <c r="CB237" s="105"/>
      <c r="CC237" s="105"/>
      <c r="CD237" s="105"/>
      <c r="CE237" s="105"/>
    </row>
    <row r="238" spans="1:83" ht="26.25" customHeight="1" x14ac:dyDescent="0.2">
      <c r="A238" s="1"/>
      <c r="B238" s="105"/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105"/>
      <c r="Z238" s="105"/>
      <c r="AA238" s="105"/>
      <c r="AB238" s="105"/>
      <c r="AC238" s="105"/>
      <c r="AD238" s="105"/>
      <c r="AE238" s="105"/>
      <c r="AF238" s="105"/>
      <c r="AG238" s="105"/>
      <c r="AH238" s="105"/>
      <c r="AI238" s="105"/>
      <c r="AJ238" s="105"/>
      <c r="AK238" s="105"/>
      <c r="AL238" s="105"/>
      <c r="AM238" s="105"/>
      <c r="AN238" s="105"/>
      <c r="AO238" s="105"/>
      <c r="AP238" s="105"/>
      <c r="AQ238" s="105"/>
      <c r="AR238" s="105"/>
      <c r="AS238" s="105"/>
      <c r="AT238" s="105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  <c r="BT238" s="105"/>
      <c r="BU238" s="105"/>
      <c r="BV238" s="105"/>
      <c r="BW238" s="105"/>
      <c r="BX238" s="105"/>
      <c r="BY238" s="105"/>
      <c r="BZ238" s="105"/>
      <c r="CA238" s="105"/>
      <c r="CB238" s="105"/>
      <c r="CC238" s="105"/>
      <c r="CD238" s="105"/>
      <c r="CE238" s="105"/>
    </row>
    <row r="239" spans="1:83" ht="26.25" customHeight="1" x14ac:dyDescent="0.2">
      <c r="A239" s="1"/>
      <c r="B239" s="105"/>
      <c r="C239" s="105"/>
      <c r="D239" s="105"/>
      <c r="E239" s="105"/>
      <c r="F239" s="105"/>
      <c r="G239" s="105"/>
      <c r="H239" s="105"/>
      <c r="I239" s="105"/>
      <c r="J239" s="105"/>
      <c r="K239" s="105"/>
      <c r="L239" s="105"/>
      <c r="M239" s="105"/>
      <c r="N239" s="105"/>
      <c r="O239" s="105"/>
      <c r="P239" s="105"/>
      <c r="Q239" s="105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  <c r="AE239" s="105"/>
      <c r="AF239" s="105"/>
      <c r="AG239" s="105"/>
      <c r="AH239" s="105"/>
      <c r="AI239" s="105"/>
      <c r="AJ239" s="105"/>
      <c r="AK239" s="105"/>
      <c r="AL239" s="105"/>
      <c r="AM239" s="105"/>
      <c r="AN239" s="105"/>
      <c r="AO239" s="105"/>
      <c r="AP239" s="105"/>
      <c r="AQ239" s="105"/>
      <c r="AR239" s="105"/>
      <c r="AS239" s="105"/>
      <c r="AT239" s="105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  <c r="BT239" s="105"/>
      <c r="BU239" s="105"/>
      <c r="BV239" s="105"/>
      <c r="BW239" s="105"/>
      <c r="BX239" s="105"/>
      <c r="BY239" s="105"/>
      <c r="BZ239" s="105"/>
      <c r="CA239" s="105"/>
      <c r="CB239" s="105"/>
      <c r="CC239" s="105"/>
      <c r="CD239" s="105"/>
      <c r="CE239" s="105"/>
    </row>
    <row r="240" spans="1:83" ht="26.25" customHeight="1" x14ac:dyDescent="0.2">
      <c r="A240" s="1"/>
      <c r="B240" s="105"/>
      <c r="C240" s="105"/>
      <c r="D240" s="105"/>
      <c r="E240" s="105"/>
      <c r="F240" s="105"/>
      <c r="G240" s="105"/>
      <c r="H240" s="105"/>
      <c r="I240" s="105"/>
      <c r="J240" s="105"/>
      <c r="K240" s="105"/>
      <c r="L240" s="105"/>
      <c r="M240" s="105"/>
      <c r="N240" s="105"/>
      <c r="O240" s="105"/>
      <c r="P240" s="105"/>
      <c r="Q240" s="105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  <c r="AE240" s="105"/>
      <c r="AF240" s="105"/>
      <c r="AG240" s="105"/>
      <c r="AH240" s="105"/>
      <c r="AI240" s="105"/>
      <c r="AJ240" s="105"/>
      <c r="AK240" s="105"/>
      <c r="AL240" s="105"/>
      <c r="AM240" s="105"/>
      <c r="AN240" s="105"/>
      <c r="AO240" s="105"/>
      <c r="AP240" s="105"/>
      <c r="AQ240" s="105"/>
      <c r="AR240" s="105"/>
      <c r="AS240" s="105"/>
      <c r="AT240" s="105"/>
      <c r="AU240" s="105"/>
      <c r="AV240" s="105"/>
      <c r="AW240" s="105"/>
      <c r="AX240" s="105"/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  <c r="BT240" s="105"/>
      <c r="BU240" s="105"/>
      <c r="BV240" s="105"/>
      <c r="BW240" s="105"/>
      <c r="BX240" s="105"/>
      <c r="BY240" s="105"/>
      <c r="BZ240" s="105"/>
      <c r="CA240" s="105"/>
      <c r="CB240" s="105"/>
      <c r="CC240" s="105"/>
      <c r="CD240" s="105"/>
      <c r="CE240" s="105"/>
    </row>
    <row r="241" spans="1:83" ht="26.25" customHeight="1" x14ac:dyDescent="0.2">
      <c r="A241" s="1"/>
      <c r="B241" s="105"/>
      <c r="C241" s="105"/>
      <c r="D241" s="105"/>
      <c r="E241" s="105"/>
      <c r="F241" s="105"/>
      <c r="G241" s="105"/>
      <c r="H241" s="105"/>
      <c r="I241" s="105"/>
      <c r="J241" s="105"/>
      <c r="K241" s="105"/>
      <c r="L241" s="105"/>
      <c r="M241" s="105"/>
      <c r="N241" s="105"/>
      <c r="O241" s="105"/>
      <c r="P241" s="105"/>
      <c r="Q241" s="105"/>
      <c r="R241" s="105"/>
      <c r="S241" s="105"/>
      <c r="T241" s="105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  <c r="AE241" s="105"/>
      <c r="AF241" s="105"/>
      <c r="AG241" s="105"/>
      <c r="AH241" s="105"/>
      <c r="AI241" s="105"/>
      <c r="AJ241" s="105"/>
      <c r="AK241" s="105"/>
      <c r="AL241" s="105"/>
      <c r="AM241" s="105"/>
      <c r="AN241" s="105"/>
      <c r="AO241" s="105"/>
      <c r="AP241" s="105"/>
      <c r="AQ241" s="105"/>
      <c r="AR241" s="105"/>
      <c r="AS241" s="105"/>
      <c r="AT241" s="105"/>
      <c r="AU241" s="105"/>
      <c r="AV241" s="105"/>
      <c r="AW241" s="105"/>
      <c r="AX241" s="105"/>
      <c r="AY241" s="105"/>
      <c r="AZ241" s="105"/>
      <c r="BA241" s="105"/>
      <c r="BB241" s="105"/>
      <c r="BC241" s="105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105"/>
      <c r="BS241" s="105"/>
      <c r="BT241" s="105"/>
      <c r="BU241" s="105"/>
      <c r="BV241" s="105"/>
      <c r="BW241" s="105"/>
      <c r="BX241" s="105"/>
      <c r="BY241" s="105"/>
      <c r="BZ241" s="105"/>
      <c r="CA241" s="105"/>
      <c r="CB241" s="105"/>
      <c r="CC241" s="105"/>
      <c r="CD241" s="105"/>
      <c r="CE241" s="105"/>
    </row>
    <row r="242" spans="1:83" ht="26.25" customHeight="1" x14ac:dyDescent="0.2">
      <c r="A242" s="1"/>
      <c r="B242" s="105"/>
      <c r="C242" s="105"/>
      <c r="D242" s="105"/>
      <c r="E242" s="105"/>
      <c r="F242" s="105"/>
      <c r="G242" s="105"/>
      <c r="H242" s="105"/>
      <c r="I242" s="105"/>
      <c r="J242" s="105"/>
      <c r="K242" s="105"/>
      <c r="L242" s="105"/>
      <c r="M242" s="105"/>
      <c r="N242" s="105"/>
      <c r="O242" s="105"/>
      <c r="P242" s="105"/>
      <c r="Q242" s="105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  <c r="AE242" s="105"/>
      <c r="AF242" s="105"/>
      <c r="AG242" s="105"/>
      <c r="AH242" s="105"/>
      <c r="AI242" s="105"/>
      <c r="AJ242" s="105"/>
      <c r="AK242" s="105"/>
      <c r="AL242" s="105"/>
      <c r="AM242" s="105"/>
      <c r="AN242" s="105"/>
      <c r="AO242" s="105"/>
      <c r="AP242" s="105"/>
      <c r="AQ242" s="105"/>
      <c r="AR242" s="105"/>
      <c r="AS242" s="105"/>
      <c r="AT242" s="105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  <c r="BT242" s="105"/>
      <c r="BU242" s="105"/>
      <c r="BV242" s="105"/>
      <c r="BW242" s="105"/>
      <c r="BX242" s="105"/>
      <c r="BY242" s="105"/>
      <c r="BZ242" s="105"/>
      <c r="CA242" s="105"/>
      <c r="CB242" s="105"/>
      <c r="CC242" s="105"/>
      <c r="CD242" s="105"/>
      <c r="CE242" s="105"/>
    </row>
    <row r="243" spans="1:83" ht="26.25" customHeight="1" x14ac:dyDescent="0.2">
      <c r="A243" s="1"/>
      <c r="B243" s="105"/>
      <c r="C243" s="105"/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105"/>
      <c r="R243" s="105"/>
      <c r="S243" s="105"/>
      <c r="T243" s="105"/>
      <c r="U243" s="105"/>
      <c r="V243" s="105"/>
      <c r="W243" s="105"/>
      <c r="X243" s="105"/>
      <c r="Y243" s="105"/>
      <c r="Z243" s="105"/>
      <c r="AA243" s="105"/>
      <c r="AB243" s="105"/>
      <c r="AC243" s="105"/>
      <c r="AD243" s="105"/>
      <c r="AE243" s="105"/>
      <c r="AF243" s="105"/>
      <c r="AG243" s="105"/>
      <c r="AH243" s="105"/>
      <c r="AI243" s="105"/>
      <c r="AJ243" s="105"/>
      <c r="AK243" s="105"/>
      <c r="AL243" s="105"/>
      <c r="AM243" s="105"/>
      <c r="AN243" s="105"/>
      <c r="AO243" s="105"/>
      <c r="AP243" s="105"/>
      <c r="AQ243" s="105"/>
      <c r="AR243" s="105"/>
      <c r="AS243" s="105"/>
      <c r="AT243" s="105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  <c r="BT243" s="105"/>
      <c r="BU243" s="105"/>
      <c r="BV243" s="105"/>
      <c r="BW243" s="105"/>
      <c r="BX243" s="105"/>
      <c r="BY243" s="105"/>
      <c r="BZ243" s="105"/>
      <c r="CA243" s="105"/>
      <c r="CB243" s="105"/>
      <c r="CC243" s="105"/>
      <c r="CD243" s="105"/>
      <c r="CE243" s="105"/>
    </row>
    <row r="244" spans="1:83" ht="26.25" customHeight="1" x14ac:dyDescent="0.2">
      <c r="A244" s="1"/>
      <c r="B244" s="105"/>
      <c r="C244" s="105"/>
      <c r="D244" s="105"/>
      <c r="E244" s="105"/>
      <c r="F244" s="105"/>
      <c r="G244" s="105"/>
      <c r="H244" s="105"/>
      <c r="I244" s="105"/>
      <c r="J244" s="105"/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05"/>
      <c r="AJ244" s="105"/>
      <c r="AK244" s="105"/>
      <c r="AL244" s="105"/>
      <c r="AM244" s="105"/>
      <c r="AN244" s="105"/>
      <c r="AO244" s="105"/>
      <c r="AP244" s="105"/>
      <c r="AQ244" s="105"/>
      <c r="AR244" s="105"/>
      <c r="AS244" s="105"/>
      <c r="AT244" s="105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  <c r="BT244" s="105"/>
      <c r="BU244" s="105"/>
      <c r="BV244" s="105"/>
      <c r="BW244" s="105"/>
      <c r="BX244" s="105"/>
      <c r="BY244" s="105"/>
      <c r="BZ244" s="105"/>
      <c r="CA244" s="105"/>
      <c r="CB244" s="105"/>
      <c r="CC244" s="105"/>
      <c r="CD244" s="105"/>
      <c r="CE244" s="105"/>
    </row>
    <row r="245" spans="1:83" ht="15.75" customHeight="1" x14ac:dyDescent="0.2"/>
    <row r="246" spans="1:83" ht="15.75" customHeight="1" x14ac:dyDescent="0.2"/>
    <row r="247" spans="1:83" ht="15.75" customHeight="1" x14ac:dyDescent="0.2"/>
    <row r="248" spans="1:83" ht="15.75" customHeight="1" x14ac:dyDescent="0.2"/>
    <row r="249" spans="1:83" ht="15.75" customHeight="1" x14ac:dyDescent="0.2"/>
    <row r="250" spans="1:83" ht="15.75" customHeight="1" x14ac:dyDescent="0.2"/>
    <row r="251" spans="1:83" ht="15.75" customHeight="1" x14ac:dyDescent="0.2"/>
    <row r="252" spans="1:83" ht="15.75" customHeight="1" x14ac:dyDescent="0.2"/>
    <row r="253" spans="1:83" ht="15.75" customHeight="1" x14ac:dyDescent="0.2"/>
    <row r="254" spans="1:83" ht="15.75" customHeight="1" x14ac:dyDescent="0.2"/>
    <row r="255" spans="1:83" ht="15.75" customHeight="1" x14ac:dyDescent="0.2"/>
    <row r="256" spans="1:83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</sheetData>
  <mergeCells count="13">
    <mergeCell ref="B1:N1"/>
    <mergeCell ref="O1:AB1"/>
    <mergeCell ref="AC1:AP1"/>
    <mergeCell ref="AQ1:BD1"/>
    <mergeCell ref="BE1:BR1"/>
    <mergeCell ref="B3:AP3"/>
    <mergeCell ref="B10:AP10"/>
    <mergeCell ref="AQ10:BD10"/>
    <mergeCell ref="BE10:BR10"/>
    <mergeCell ref="B40:L40"/>
    <mergeCell ref="O40:Y40"/>
    <mergeCell ref="AQ3:BD3"/>
    <mergeCell ref="BE3:BR3"/>
  </mergeCells>
  <conditionalFormatting sqref="AQ36:AQ39 BE36:BE39 AR36:BC40 BD36:BD41 BF36:CE41 A37 O37 B37:N38 P37:AP38 AP40 BE41">
    <cfRule type="cellIs" dxfId="1" priority="1" operator="lessThan">
      <formula>0</formula>
    </cfRule>
  </conditionalFormatting>
  <conditionalFormatting sqref="AQ37:AQ39 BE37:BE39 AR37:BD43 BF37:CE43 N38:N39 AB38:AB39 AP38:AP39 BE41:BE43 B39:M39 P39:AA39 AC39:AO39 A41:AP42 AQ41:AQ43">
    <cfRule type="cellIs" dxfId="0" priority="2" operator="lessThan">
      <formula>0</formula>
    </cfRule>
  </conditionalFormatting>
  <pageMargins left="0.7" right="0.7" top="0.75" bottom="0.75" header="0" footer="0"/>
  <pageSetup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3399"/>
    <outlinePr summaryBelow="0" summaryRight="0"/>
  </sheetPr>
  <dimension ref="A1:W1000"/>
  <sheetViews>
    <sheetView tabSelected="1" topLeftCell="A25" workbookViewId="0">
      <selection activeCell="G22" sqref="G22"/>
    </sheetView>
  </sheetViews>
  <sheetFormatPr baseColWidth="10" defaultColWidth="12.5703125" defaultRowHeight="15" customHeight="1" x14ac:dyDescent="0.2"/>
  <cols>
    <col min="1" max="1" width="19.7109375" customWidth="1"/>
    <col min="2" max="2" width="15.85546875" bestFit="1" customWidth="1"/>
    <col min="3" max="3" width="17.28515625" customWidth="1"/>
    <col min="4" max="4" width="21.7109375" customWidth="1"/>
    <col min="5" max="5" width="12.7109375" customWidth="1"/>
    <col min="6" max="6" width="21.85546875" customWidth="1"/>
    <col min="7" max="10" width="12.7109375" customWidth="1"/>
    <col min="11" max="11" width="12" customWidth="1"/>
    <col min="12" max="26" width="12.7109375" customWidth="1"/>
  </cols>
  <sheetData>
    <row r="1" spans="1:23" ht="15.75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pans="1:23" ht="24" customHeight="1" x14ac:dyDescent="0.2">
      <c r="A2" s="132" t="s">
        <v>251</v>
      </c>
      <c r="B2" s="131"/>
      <c r="C2" s="131"/>
      <c r="D2" s="131"/>
      <c r="E2" s="133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</row>
    <row r="3" spans="1:23" ht="18" x14ac:dyDescent="0.2">
      <c r="A3" s="134" t="s">
        <v>252</v>
      </c>
      <c r="B3" s="134" t="s">
        <v>253</v>
      </c>
      <c r="C3" s="134" t="s">
        <v>254</v>
      </c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3" ht="18" x14ac:dyDescent="0.2">
      <c r="A4" s="134">
        <v>0</v>
      </c>
      <c r="B4" s="135">
        <f>('6.1 Detalle de inversión de equ'!C12)*-1</f>
        <v>-42073.102829295</v>
      </c>
      <c r="C4" s="135">
        <f>B4</f>
        <v>-42073.102829295</v>
      </c>
      <c r="D4" s="136" t="s">
        <v>255</v>
      </c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3" ht="18" x14ac:dyDescent="0.2">
      <c r="A5" s="137">
        <v>1</v>
      </c>
      <c r="B5" s="122">
        <f>'6.6 Cashflow'!M42</f>
        <v>-32035.802941925656</v>
      </c>
      <c r="C5" s="138">
        <f t="shared" ref="C5:C9" si="0">C4+B5</f>
        <v>-74108.905771220656</v>
      </c>
      <c r="D5" s="238" t="s">
        <v>256</v>
      </c>
      <c r="E5" s="131"/>
      <c r="F5" s="131"/>
      <c r="G5" s="131"/>
      <c r="H5" s="131"/>
      <c r="I5" s="139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</row>
    <row r="6" spans="1:23" ht="18" x14ac:dyDescent="0.2">
      <c r="A6" s="137">
        <v>2</v>
      </c>
      <c r="B6" s="122">
        <f>'6.6 Cashflow'!AA42</f>
        <v>-10186.746218205557</v>
      </c>
      <c r="C6" s="138">
        <f t="shared" si="0"/>
        <v>-84295.651989426216</v>
      </c>
      <c r="D6" s="239"/>
      <c r="E6" s="131"/>
      <c r="F6" s="131"/>
      <c r="G6" s="131"/>
      <c r="H6" s="131"/>
      <c r="I6" s="139"/>
      <c r="J6" s="131"/>
      <c r="K6" s="140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</row>
    <row r="7" spans="1:23" ht="18" x14ac:dyDescent="0.2">
      <c r="A7" s="137">
        <v>3</v>
      </c>
      <c r="B7" s="122">
        <f>'6.6 Cashflow'!AO42</f>
        <v>18245.81721167246</v>
      </c>
      <c r="C7" s="138">
        <f t="shared" si="0"/>
        <v>-66049.834777753756</v>
      </c>
      <c r="D7" s="239"/>
      <c r="E7" s="131"/>
      <c r="F7" s="131"/>
      <c r="G7" s="131"/>
      <c r="H7" s="131"/>
      <c r="I7" s="139"/>
      <c r="J7" s="131"/>
      <c r="K7" s="140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</row>
    <row r="8" spans="1:23" ht="18" x14ac:dyDescent="0.2">
      <c r="A8" s="137">
        <v>4</v>
      </c>
      <c r="B8" s="122">
        <f>'6.6 Cashflow'!BC42</f>
        <v>21618.121406794406</v>
      </c>
      <c r="C8" s="138">
        <f t="shared" si="0"/>
        <v>-44431.713370959347</v>
      </c>
      <c r="D8" s="239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</row>
    <row r="9" spans="1:23" ht="18" x14ac:dyDescent="0.2">
      <c r="A9" s="137">
        <v>5</v>
      </c>
      <c r="B9" s="122">
        <f>'6.6 Cashflow'!BQ42</f>
        <v>73483.145651306593</v>
      </c>
      <c r="C9" s="138">
        <f t="shared" si="0"/>
        <v>29051.432280347246</v>
      </c>
      <c r="D9" s="220"/>
      <c r="E9" s="131"/>
      <c r="F9" s="131"/>
      <c r="G9" s="131"/>
      <c r="H9" s="131"/>
      <c r="I9" s="139"/>
      <c r="J9" s="131"/>
      <c r="K9" s="140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</row>
    <row r="10" spans="1:23" ht="18" x14ac:dyDescent="0.2">
      <c r="A10" s="137" t="s">
        <v>257</v>
      </c>
      <c r="B10" s="141">
        <f>'6.6 Cashflow'!BQ43</f>
        <v>0</v>
      </c>
      <c r="C10" s="142"/>
      <c r="D10" s="131"/>
      <c r="E10" s="131"/>
      <c r="F10" s="131"/>
      <c r="G10" s="131"/>
      <c r="H10" s="131"/>
      <c r="I10" s="139"/>
      <c r="J10" s="131"/>
      <c r="K10" s="140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</row>
    <row r="11" spans="1:23" ht="36" x14ac:dyDescent="0.2">
      <c r="A11" s="143" t="s">
        <v>258</v>
      </c>
      <c r="B11" s="144">
        <f>4+-(C8/B9)</f>
        <v>4.6046517603070161</v>
      </c>
      <c r="D11" s="145"/>
      <c r="E11" s="145"/>
      <c r="F11" s="145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</row>
    <row r="12" spans="1:23" ht="15.75" x14ac:dyDescent="0.2">
      <c r="A12" s="131"/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</row>
    <row r="13" spans="1:23" ht="15.75" x14ac:dyDescent="0.2">
      <c r="A13" s="131"/>
      <c r="B13" s="131"/>
      <c r="C13" s="131"/>
      <c r="D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</row>
    <row r="14" spans="1:23" ht="25.5" customHeight="1" x14ac:dyDescent="0.2">
      <c r="A14" s="132" t="s">
        <v>259</v>
      </c>
      <c r="B14" s="131"/>
      <c r="C14" s="131"/>
      <c r="D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</row>
    <row r="15" spans="1:23" ht="27" customHeight="1" x14ac:dyDescent="0.2">
      <c r="A15" s="146" t="s">
        <v>260</v>
      </c>
      <c r="B15" s="147">
        <v>0.05</v>
      </c>
      <c r="C15" s="148" t="s">
        <v>261</v>
      </c>
      <c r="E15" s="131"/>
      <c r="F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</row>
    <row r="16" spans="1:23" ht="36" x14ac:dyDescent="0.2">
      <c r="A16" s="134" t="s">
        <v>252</v>
      </c>
      <c r="B16" s="134" t="s">
        <v>253</v>
      </c>
      <c r="C16" s="134" t="s">
        <v>262</v>
      </c>
      <c r="D16" s="134" t="s">
        <v>254</v>
      </c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</row>
    <row r="17" spans="1:23" ht="31.5" x14ac:dyDescent="0.2">
      <c r="A17" s="137">
        <v>0</v>
      </c>
      <c r="B17" s="135">
        <f>('6.1 Detalle de inversión de equ'!C12)*-1</f>
        <v>-42073.102829295</v>
      </c>
      <c r="C17" s="135">
        <f t="shared" ref="C17:D17" si="1">B17</f>
        <v>-42073.102829295</v>
      </c>
      <c r="D17" s="135">
        <f t="shared" si="1"/>
        <v>-42073.102829295</v>
      </c>
      <c r="E17" s="149" t="s">
        <v>255</v>
      </c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</row>
    <row r="18" spans="1:23" ht="18" x14ac:dyDescent="0.2">
      <c r="A18" s="137">
        <v>1</v>
      </c>
      <c r="B18" s="122">
        <f t="shared" ref="B18:B22" si="2">B5</f>
        <v>-32035.802941925656</v>
      </c>
      <c r="C18" s="122">
        <f t="shared" ref="C18:C22" si="3">B18/(1+$B$15)^(A18)</f>
        <v>-30510.288516119672</v>
      </c>
      <c r="D18" s="122">
        <f t="shared" ref="D18:D22" si="4">D17+C18</f>
        <v>-72583.391345414668</v>
      </c>
      <c r="E18" s="238" t="s">
        <v>256</v>
      </c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</row>
    <row r="19" spans="1:23" ht="18" x14ac:dyDescent="0.2">
      <c r="A19" s="137">
        <v>2</v>
      </c>
      <c r="B19" s="122">
        <f t="shared" si="2"/>
        <v>-10186.746218205557</v>
      </c>
      <c r="C19" s="122">
        <f t="shared" si="3"/>
        <v>-9239.6791094834989</v>
      </c>
      <c r="D19" s="122">
        <f t="shared" si="4"/>
        <v>-81823.070454898174</v>
      </c>
      <c r="E19" s="239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</row>
    <row r="20" spans="1:23" ht="18" x14ac:dyDescent="0.2">
      <c r="A20" s="137">
        <v>3</v>
      </c>
      <c r="B20" s="122">
        <f t="shared" si="2"/>
        <v>18245.81721167246</v>
      </c>
      <c r="C20" s="122">
        <f t="shared" si="3"/>
        <v>15761.422923375409</v>
      </c>
      <c r="D20" s="122">
        <f t="shared" si="4"/>
        <v>-66061.647531522758</v>
      </c>
      <c r="E20" s="239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</row>
    <row r="21" spans="1:23" ht="15.75" customHeight="1" x14ac:dyDescent="0.2">
      <c r="A21" s="137">
        <v>4</v>
      </c>
      <c r="B21" s="122">
        <f t="shared" si="2"/>
        <v>21618.121406794406</v>
      </c>
      <c r="C21" s="122">
        <f t="shared" si="3"/>
        <v>17785.28198172112</v>
      </c>
      <c r="D21" s="122">
        <f t="shared" si="4"/>
        <v>-48276.365549801638</v>
      </c>
      <c r="E21" s="239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</row>
    <row r="22" spans="1:23" ht="15.75" customHeight="1" x14ac:dyDescent="0.2">
      <c r="A22" s="137">
        <v>5</v>
      </c>
      <c r="B22" s="122">
        <f t="shared" si="2"/>
        <v>73483.145651306593</v>
      </c>
      <c r="C22" s="122">
        <f t="shared" si="3"/>
        <v>57575.967412211663</v>
      </c>
      <c r="D22" s="122">
        <f t="shared" si="4"/>
        <v>9299.6018624100252</v>
      </c>
      <c r="E22" s="220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</row>
    <row r="23" spans="1:23" ht="15.75" customHeight="1" x14ac:dyDescent="0.2">
      <c r="A23" s="137" t="s">
        <v>257</v>
      </c>
      <c r="B23" s="142"/>
      <c r="C23" s="142"/>
      <c r="D23" s="142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</row>
    <row r="24" spans="1:23" ht="15.75" customHeight="1" x14ac:dyDescent="0.2">
      <c r="A24" s="143" t="s">
        <v>263</v>
      </c>
      <c r="B24" s="144">
        <f>4+ABS(D21/C22)</f>
        <v>4.8384811878916407</v>
      </c>
      <c r="D24" s="145"/>
      <c r="E24" s="145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</row>
    <row r="25" spans="1:23" ht="15.75" customHeight="1" x14ac:dyDescent="0.2">
      <c r="A25" s="131"/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</row>
    <row r="26" spans="1:23" ht="15.75" customHeight="1" x14ac:dyDescent="0.2">
      <c r="A26" s="131"/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</row>
    <row r="27" spans="1:23" ht="62.25" customHeight="1" x14ac:dyDescent="0.2">
      <c r="A27" s="149" t="s">
        <v>264</v>
      </c>
      <c r="B27" s="150">
        <f>IRR(B17:B22)</f>
        <v>7.9707887426222035E-2</v>
      </c>
      <c r="C27" s="151"/>
      <c r="D27" s="152"/>
      <c r="E27" s="152"/>
      <c r="F27" s="152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</row>
    <row r="28" spans="1:23" ht="21.75" customHeight="1" x14ac:dyDescent="0.2">
      <c r="A28" s="149" t="s">
        <v>265</v>
      </c>
      <c r="B28" s="153">
        <f t="array" ref="B28">NPV(B15,B17:B22)</f>
        <v>8856.7636784857241</v>
      </c>
      <c r="C28" s="154"/>
      <c r="D28" s="152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</row>
    <row r="29" spans="1:23" ht="15.75" customHeight="1" x14ac:dyDescent="0.2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</row>
    <row r="30" spans="1:23" ht="15.75" customHeight="1" x14ac:dyDescent="0.2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</row>
    <row r="31" spans="1:23" ht="15.75" customHeight="1" x14ac:dyDescent="0.2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</row>
    <row r="32" spans="1:23" ht="15.75" customHeight="1" x14ac:dyDescent="0.2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</row>
    <row r="33" spans="1:23" ht="15.75" customHeight="1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</row>
    <row r="34" spans="1:23" ht="15.75" customHeight="1" x14ac:dyDescent="0.2">
      <c r="A34" s="131"/>
      <c r="B34" s="131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</row>
    <row r="35" spans="1:23" ht="15.75" customHeight="1" x14ac:dyDescent="0.2">
      <c r="A35" s="131"/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</row>
    <row r="36" spans="1:23" ht="15.75" customHeight="1" x14ac:dyDescent="0.2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</row>
    <row r="37" spans="1:23" ht="15.75" customHeight="1" x14ac:dyDescent="0.2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</row>
    <row r="38" spans="1:23" ht="15.75" customHeight="1" x14ac:dyDescent="0.2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</row>
    <row r="39" spans="1:23" ht="15.75" customHeight="1" x14ac:dyDescent="0.2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</row>
    <row r="40" spans="1:23" ht="15.75" customHeight="1" x14ac:dyDescent="0.2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</row>
    <row r="41" spans="1:23" ht="15.75" customHeight="1" x14ac:dyDescent="0.2">
      <c r="A41" s="131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</row>
    <row r="42" spans="1:23" ht="15.75" customHeight="1" x14ac:dyDescent="0.2">
      <c r="A42" s="131"/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</row>
    <row r="43" spans="1:23" ht="15.75" customHeight="1" x14ac:dyDescent="0.2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</row>
    <row r="44" spans="1:23" ht="15.75" customHeight="1" x14ac:dyDescent="0.2">
      <c r="A44" s="131"/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</row>
    <row r="45" spans="1:23" ht="15.75" customHeight="1" x14ac:dyDescent="0.2">
      <c r="A45" s="131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</row>
    <row r="46" spans="1:23" ht="15.75" customHeight="1" x14ac:dyDescent="0.2">
      <c r="A46" s="131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</row>
    <row r="47" spans="1:23" ht="15.75" customHeight="1" x14ac:dyDescent="0.2">
      <c r="A47" s="131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</row>
    <row r="48" spans="1:23" ht="15.75" customHeight="1" x14ac:dyDescent="0.2">
      <c r="A48" s="131"/>
      <c r="B48" s="131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</row>
    <row r="49" spans="1:23" ht="15.75" customHeight="1" x14ac:dyDescent="0.2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</row>
    <row r="50" spans="1:23" ht="15.75" customHeight="1" x14ac:dyDescent="0.2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</row>
    <row r="51" spans="1:23" ht="15.75" customHeight="1" x14ac:dyDescent="0.2">
      <c r="A51" s="131"/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</row>
    <row r="52" spans="1:23" ht="15.75" customHeight="1" x14ac:dyDescent="0.2">
      <c r="A52" s="131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</row>
    <row r="53" spans="1:23" ht="15.75" customHeight="1" x14ac:dyDescent="0.2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</row>
    <row r="54" spans="1:23" ht="15.75" customHeight="1" x14ac:dyDescent="0.2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</row>
    <row r="55" spans="1:23" ht="15.75" customHeight="1" x14ac:dyDescent="0.2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</row>
    <row r="56" spans="1:23" ht="15.75" customHeight="1" x14ac:dyDescent="0.2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</row>
    <row r="57" spans="1:23" ht="15.75" customHeight="1" x14ac:dyDescent="0.2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</row>
    <row r="58" spans="1:23" ht="15.75" customHeight="1" x14ac:dyDescent="0.2">
      <c r="A58" s="131"/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</row>
    <row r="59" spans="1:23" ht="15.75" customHeight="1" x14ac:dyDescent="0.2">
      <c r="A59" s="131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</row>
    <row r="60" spans="1:23" ht="15.75" customHeight="1" x14ac:dyDescent="0.2">
      <c r="A60" s="131"/>
      <c r="B60" s="131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</row>
    <row r="61" spans="1:23" ht="15.75" customHeight="1" x14ac:dyDescent="0.2">
      <c r="A61" s="131"/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</row>
    <row r="62" spans="1:23" ht="15.75" customHeight="1" x14ac:dyDescent="0.2">
      <c r="A62" s="131"/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</row>
    <row r="63" spans="1:23" ht="15.75" customHeight="1" x14ac:dyDescent="0.2">
      <c r="A63" s="131"/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</row>
    <row r="64" spans="1:23" ht="15.75" customHeight="1" x14ac:dyDescent="0.2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</row>
    <row r="65" spans="1:23" ht="15.75" customHeight="1" x14ac:dyDescent="0.2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</row>
    <row r="66" spans="1:23" ht="15.75" customHeight="1" x14ac:dyDescent="0.2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</row>
    <row r="67" spans="1:23" ht="15.75" customHeight="1" x14ac:dyDescent="0.2">
      <c r="A67" s="131"/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</row>
    <row r="68" spans="1:23" ht="15.75" customHeight="1" x14ac:dyDescent="0.2">
      <c r="A68" s="13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</row>
    <row r="69" spans="1:23" ht="15.75" customHeight="1" x14ac:dyDescent="0.2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</row>
    <row r="70" spans="1:23" ht="15.75" customHeight="1" x14ac:dyDescent="0.2">
      <c r="A70" s="131"/>
      <c r="B70" s="131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</row>
    <row r="71" spans="1:23" ht="15.75" customHeight="1" x14ac:dyDescent="0.2">
      <c r="A71" s="131"/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</row>
    <row r="72" spans="1:23" ht="15.75" customHeight="1" x14ac:dyDescent="0.2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</row>
    <row r="73" spans="1:23" ht="15.75" customHeight="1" x14ac:dyDescent="0.2">
      <c r="A73" s="131"/>
      <c r="B73" s="131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</row>
    <row r="74" spans="1:23" ht="15.75" customHeight="1" x14ac:dyDescent="0.2">
      <c r="A74" s="13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1:23" ht="15.75" customHeight="1" x14ac:dyDescent="0.2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</row>
    <row r="76" spans="1:23" ht="15.75" customHeight="1" x14ac:dyDescent="0.2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</row>
    <row r="77" spans="1:23" ht="15.75" customHeight="1" x14ac:dyDescent="0.2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</row>
    <row r="78" spans="1:23" ht="15.75" customHeight="1" x14ac:dyDescent="0.2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</row>
    <row r="79" spans="1:23" ht="15.75" customHeight="1" x14ac:dyDescent="0.2">
      <c r="A79" s="131"/>
      <c r="B79" s="131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</row>
    <row r="80" spans="1:23" ht="15.75" customHeight="1" x14ac:dyDescent="0.2">
      <c r="A80" s="131"/>
      <c r="B80" s="131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</row>
    <row r="81" spans="1:23" ht="15.75" customHeight="1" x14ac:dyDescent="0.2">
      <c r="A81" s="131"/>
      <c r="B81" s="131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</row>
    <row r="82" spans="1:23" ht="15.75" customHeight="1" x14ac:dyDescent="0.2">
      <c r="A82" s="131"/>
      <c r="B82" s="131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</row>
    <row r="83" spans="1:23" ht="15.75" customHeight="1" x14ac:dyDescent="0.2">
      <c r="A83" s="131"/>
      <c r="B83" s="131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</row>
    <row r="84" spans="1:23" ht="15.75" customHeight="1" x14ac:dyDescent="0.2">
      <c r="A84" s="131"/>
      <c r="B84" s="131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</row>
    <row r="85" spans="1:23" ht="15.75" customHeight="1" x14ac:dyDescent="0.2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</row>
    <row r="86" spans="1:23" ht="15.75" customHeight="1" x14ac:dyDescent="0.2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</row>
    <row r="87" spans="1:23" ht="15.75" customHeight="1" x14ac:dyDescent="0.2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</row>
    <row r="88" spans="1:23" ht="15.75" customHeight="1" x14ac:dyDescent="0.2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</row>
    <row r="89" spans="1:23" ht="15.75" customHeight="1" x14ac:dyDescent="0.2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</row>
    <row r="90" spans="1:23" ht="15.75" customHeight="1" x14ac:dyDescent="0.2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</row>
    <row r="91" spans="1:23" ht="15.75" customHeight="1" x14ac:dyDescent="0.2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</row>
    <row r="92" spans="1:23" ht="15.75" customHeight="1" x14ac:dyDescent="0.2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</row>
    <row r="93" spans="1:23" ht="15.75" customHeight="1" x14ac:dyDescent="0.2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</row>
    <row r="94" spans="1:23" ht="15.75" customHeight="1" x14ac:dyDescent="0.2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</row>
    <row r="95" spans="1:23" ht="15.75" customHeight="1" x14ac:dyDescent="0.2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</row>
    <row r="96" spans="1:23" ht="15.75" customHeight="1" x14ac:dyDescent="0.2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</row>
    <row r="97" spans="1:23" ht="15.75" customHeight="1" x14ac:dyDescent="0.2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</row>
    <row r="98" spans="1:23" ht="15.75" customHeight="1" x14ac:dyDescent="0.2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</row>
    <row r="99" spans="1:23" ht="15.75" customHeight="1" x14ac:dyDescent="0.2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</row>
    <row r="100" spans="1:23" ht="15.75" customHeight="1" x14ac:dyDescent="0.2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</row>
    <row r="101" spans="1:23" ht="15.75" customHeight="1" x14ac:dyDescent="0.2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</row>
    <row r="102" spans="1:23" ht="15.75" customHeight="1" x14ac:dyDescent="0.2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</row>
    <row r="103" spans="1:23" ht="15.75" customHeight="1" x14ac:dyDescent="0.2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</row>
    <row r="104" spans="1:23" ht="15.75" customHeight="1" x14ac:dyDescent="0.2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</row>
    <row r="105" spans="1:23" ht="15.75" customHeight="1" x14ac:dyDescent="0.2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</row>
    <row r="106" spans="1:23" ht="15.75" customHeight="1" x14ac:dyDescent="0.2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</row>
    <row r="107" spans="1:23" ht="15.75" customHeight="1" x14ac:dyDescent="0.2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</row>
    <row r="108" spans="1:23" ht="15.75" customHeight="1" x14ac:dyDescent="0.2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1:23" ht="15.75" customHeight="1" x14ac:dyDescent="0.2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</row>
    <row r="110" spans="1:23" ht="15.75" customHeight="1" x14ac:dyDescent="0.2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</row>
    <row r="111" spans="1:23" ht="15.75" customHeight="1" x14ac:dyDescent="0.2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</row>
    <row r="112" spans="1:23" ht="15.75" customHeight="1" x14ac:dyDescent="0.2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</row>
    <row r="113" spans="1:23" ht="15.75" customHeight="1" x14ac:dyDescent="0.2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</row>
    <row r="114" spans="1:23" ht="15.75" customHeight="1" x14ac:dyDescent="0.2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</row>
    <row r="115" spans="1:23" ht="15.75" customHeight="1" x14ac:dyDescent="0.2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</row>
    <row r="116" spans="1:23" ht="15.75" customHeight="1" x14ac:dyDescent="0.2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</row>
    <row r="117" spans="1:23" ht="15.75" customHeight="1" x14ac:dyDescent="0.2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</row>
    <row r="118" spans="1:23" ht="15.75" customHeight="1" x14ac:dyDescent="0.2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</row>
    <row r="119" spans="1:23" ht="15.75" customHeight="1" x14ac:dyDescent="0.2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</row>
    <row r="120" spans="1:23" ht="15.75" customHeight="1" x14ac:dyDescent="0.2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</row>
    <row r="121" spans="1:23" ht="15.75" customHeight="1" x14ac:dyDescent="0.2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</row>
    <row r="122" spans="1:23" ht="15.75" customHeight="1" x14ac:dyDescent="0.2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</row>
    <row r="123" spans="1:23" ht="15.75" customHeight="1" x14ac:dyDescent="0.2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</row>
    <row r="124" spans="1:23" ht="15.75" customHeight="1" x14ac:dyDescent="0.2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</row>
    <row r="125" spans="1:23" ht="15.75" customHeight="1" x14ac:dyDescent="0.2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</row>
    <row r="126" spans="1:23" ht="15.75" customHeight="1" x14ac:dyDescent="0.2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</row>
    <row r="127" spans="1:23" ht="15.75" customHeight="1" x14ac:dyDescent="0.2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</row>
    <row r="128" spans="1:23" ht="15.75" customHeight="1" x14ac:dyDescent="0.2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</row>
    <row r="129" spans="1:23" ht="15.75" customHeight="1" x14ac:dyDescent="0.2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</row>
    <row r="130" spans="1:23" ht="15.75" customHeight="1" x14ac:dyDescent="0.2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</row>
    <row r="131" spans="1:23" ht="15.75" customHeight="1" x14ac:dyDescent="0.2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</row>
    <row r="132" spans="1:23" ht="15.75" customHeight="1" x14ac:dyDescent="0.2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</row>
    <row r="133" spans="1:23" ht="15.75" customHeight="1" x14ac:dyDescent="0.2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</row>
    <row r="134" spans="1:23" ht="15.75" customHeight="1" x14ac:dyDescent="0.2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</row>
    <row r="135" spans="1:23" ht="15.75" customHeight="1" x14ac:dyDescent="0.2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</row>
    <row r="136" spans="1:23" ht="15.75" customHeight="1" x14ac:dyDescent="0.2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</row>
    <row r="137" spans="1:23" ht="15.75" customHeight="1" x14ac:dyDescent="0.2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</row>
    <row r="138" spans="1:23" ht="15.75" customHeight="1" x14ac:dyDescent="0.2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</row>
    <row r="139" spans="1:23" ht="15.75" customHeight="1" x14ac:dyDescent="0.2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</row>
    <row r="140" spans="1:23" ht="15.75" customHeight="1" x14ac:dyDescent="0.2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</row>
    <row r="141" spans="1:23" ht="15.75" customHeight="1" x14ac:dyDescent="0.2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</row>
    <row r="142" spans="1:23" ht="15.75" customHeight="1" x14ac:dyDescent="0.2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</row>
    <row r="143" spans="1:23" ht="15.75" customHeight="1" x14ac:dyDescent="0.2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</row>
    <row r="144" spans="1:23" ht="15.75" customHeight="1" x14ac:dyDescent="0.2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</row>
    <row r="145" spans="1:23" ht="15.75" customHeight="1" x14ac:dyDescent="0.2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</row>
    <row r="146" spans="1:23" ht="15.75" customHeight="1" x14ac:dyDescent="0.2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</row>
    <row r="147" spans="1:23" ht="15.75" customHeight="1" x14ac:dyDescent="0.2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</row>
    <row r="148" spans="1:23" ht="15.75" customHeight="1" x14ac:dyDescent="0.2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</row>
    <row r="149" spans="1:23" ht="15.75" customHeight="1" x14ac:dyDescent="0.2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</row>
    <row r="150" spans="1:23" ht="15.75" customHeight="1" x14ac:dyDescent="0.2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</row>
    <row r="151" spans="1:23" ht="15.75" customHeight="1" x14ac:dyDescent="0.2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</row>
    <row r="152" spans="1:23" ht="15.75" customHeight="1" x14ac:dyDescent="0.2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</row>
    <row r="153" spans="1:23" ht="15.75" customHeight="1" x14ac:dyDescent="0.2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</row>
    <row r="154" spans="1:23" ht="15.75" customHeight="1" x14ac:dyDescent="0.2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</row>
    <row r="155" spans="1:23" ht="15.75" customHeight="1" x14ac:dyDescent="0.2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</row>
    <row r="156" spans="1:23" ht="15.75" customHeight="1" x14ac:dyDescent="0.2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</row>
    <row r="157" spans="1:23" ht="15.75" customHeight="1" x14ac:dyDescent="0.2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</row>
    <row r="158" spans="1:23" ht="15.75" customHeight="1" x14ac:dyDescent="0.2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</row>
    <row r="159" spans="1:23" ht="15.75" customHeight="1" x14ac:dyDescent="0.2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</row>
    <row r="160" spans="1:23" ht="15.75" customHeight="1" x14ac:dyDescent="0.2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</row>
    <row r="161" spans="1:23" ht="15.75" customHeight="1" x14ac:dyDescent="0.2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</row>
    <row r="162" spans="1:23" ht="15.75" customHeight="1" x14ac:dyDescent="0.2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</row>
    <row r="163" spans="1:23" ht="15.75" customHeight="1" x14ac:dyDescent="0.2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</row>
    <row r="164" spans="1:23" ht="15.75" customHeight="1" x14ac:dyDescent="0.2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</row>
    <row r="165" spans="1:23" ht="15.75" customHeight="1" x14ac:dyDescent="0.2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</row>
    <row r="166" spans="1:23" ht="15.75" customHeight="1" x14ac:dyDescent="0.2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</row>
    <row r="167" spans="1:23" ht="15.75" customHeight="1" x14ac:dyDescent="0.2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</row>
    <row r="168" spans="1:23" ht="15.75" customHeight="1" x14ac:dyDescent="0.2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</row>
    <row r="169" spans="1:23" ht="15.75" customHeight="1" x14ac:dyDescent="0.2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</row>
    <row r="170" spans="1:23" ht="15.75" customHeight="1" x14ac:dyDescent="0.2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</row>
    <row r="171" spans="1:23" ht="15.75" customHeight="1" x14ac:dyDescent="0.2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</row>
    <row r="172" spans="1:23" ht="15.75" customHeight="1" x14ac:dyDescent="0.2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</row>
    <row r="173" spans="1:23" ht="15.75" customHeight="1" x14ac:dyDescent="0.2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</row>
    <row r="174" spans="1:23" ht="15.75" customHeight="1" x14ac:dyDescent="0.2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</row>
    <row r="175" spans="1:23" ht="15.75" customHeight="1" x14ac:dyDescent="0.2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</row>
    <row r="176" spans="1:23" ht="15.75" customHeight="1" x14ac:dyDescent="0.2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</row>
    <row r="177" spans="1:23" ht="15.75" customHeight="1" x14ac:dyDescent="0.2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</row>
    <row r="178" spans="1:23" ht="15.75" customHeight="1" x14ac:dyDescent="0.2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</row>
    <row r="179" spans="1:23" ht="15.75" customHeight="1" x14ac:dyDescent="0.2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</row>
    <row r="180" spans="1:23" ht="15.75" customHeight="1" x14ac:dyDescent="0.2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</row>
    <row r="181" spans="1:23" ht="15.75" customHeight="1" x14ac:dyDescent="0.2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</row>
    <row r="182" spans="1:23" ht="15.75" customHeight="1" x14ac:dyDescent="0.2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</row>
    <row r="183" spans="1:23" ht="15.75" customHeight="1" x14ac:dyDescent="0.2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</row>
    <row r="184" spans="1:23" ht="15.75" customHeight="1" x14ac:dyDescent="0.2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</row>
    <row r="185" spans="1:23" ht="15.75" customHeight="1" x14ac:dyDescent="0.2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</row>
    <row r="186" spans="1:23" ht="15.75" customHeight="1" x14ac:dyDescent="0.2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</row>
    <row r="187" spans="1:23" ht="15.75" customHeight="1" x14ac:dyDescent="0.2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</row>
    <row r="188" spans="1:23" ht="15.75" customHeight="1" x14ac:dyDescent="0.2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</row>
    <row r="189" spans="1:23" ht="15.75" customHeight="1" x14ac:dyDescent="0.2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</row>
    <row r="190" spans="1:23" ht="15.75" customHeight="1" x14ac:dyDescent="0.2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</row>
    <row r="191" spans="1:23" ht="15.75" customHeight="1" x14ac:dyDescent="0.2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</row>
    <row r="192" spans="1:23" ht="15.75" customHeight="1" x14ac:dyDescent="0.2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</row>
    <row r="193" spans="1:23" ht="15.75" customHeight="1" x14ac:dyDescent="0.2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</row>
    <row r="194" spans="1:23" ht="15.75" customHeight="1" x14ac:dyDescent="0.2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</row>
    <row r="195" spans="1:23" ht="15.75" customHeight="1" x14ac:dyDescent="0.2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</row>
    <row r="196" spans="1:23" ht="15.75" customHeight="1" x14ac:dyDescent="0.2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</row>
    <row r="197" spans="1:23" ht="15.75" customHeight="1" x14ac:dyDescent="0.2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</row>
    <row r="198" spans="1:23" ht="15.75" customHeight="1" x14ac:dyDescent="0.2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</row>
    <row r="199" spans="1:23" ht="15.75" customHeight="1" x14ac:dyDescent="0.2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</row>
    <row r="200" spans="1:23" ht="15.75" customHeight="1" x14ac:dyDescent="0.2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</row>
    <row r="201" spans="1:23" ht="15.75" customHeight="1" x14ac:dyDescent="0.2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</row>
    <row r="202" spans="1:23" ht="15.75" customHeight="1" x14ac:dyDescent="0.2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</row>
    <row r="203" spans="1:23" ht="15.75" customHeight="1" x14ac:dyDescent="0.2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</row>
    <row r="204" spans="1:23" ht="15.75" customHeight="1" x14ac:dyDescent="0.2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</row>
    <row r="205" spans="1:23" ht="15.75" customHeight="1" x14ac:dyDescent="0.2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</row>
    <row r="206" spans="1:23" ht="15.75" customHeight="1" x14ac:dyDescent="0.2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</row>
    <row r="207" spans="1:23" ht="15.75" customHeight="1" x14ac:dyDescent="0.2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</row>
    <row r="208" spans="1:23" ht="15.75" customHeight="1" x14ac:dyDescent="0.2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</row>
    <row r="209" spans="1:23" ht="15.75" customHeight="1" x14ac:dyDescent="0.2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</row>
    <row r="210" spans="1:23" ht="15.75" customHeight="1" x14ac:dyDescent="0.2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</row>
    <row r="211" spans="1:23" ht="15.75" customHeight="1" x14ac:dyDescent="0.2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</row>
    <row r="212" spans="1:23" ht="15.75" customHeight="1" x14ac:dyDescent="0.2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</row>
    <row r="213" spans="1:23" ht="15.75" customHeight="1" x14ac:dyDescent="0.2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</row>
    <row r="214" spans="1:23" ht="15.75" customHeight="1" x14ac:dyDescent="0.2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</row>
    <row r="215" spans="1:23" ht="15.75" customHeight="1" x14ac:dyDescent="0.2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</row>
    <row r="216" spans="1:23" ht="15.75" customHeight="1" x14ac:dyDescent="0.2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</row>
    <row r="217" spans="1:23" ht="15.75" customHeight="1" x14ac:dyDescent="0.2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</row>
    <row r="218" spans="1:23" ht="15.75" customHeight="1" x14ac:dyDescent="0.2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</row>
    <row r="219" spans="1:23" ht="15.75" customHeight="1" x14ac:dyDescent="0.2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</row>
    <row r="220" spans="1:23" ht="15.75" customHeight="1" x14ac:dyDescent="0.2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</row>
    <row r="221" spans="1:23" ht="15.75" customHeight="1" x14ac:dyDescent="0.2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</row>
    <row r="222" spans="1:23" ht="15.75" customHeight="1" x14ac:dyDescent="0.2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</row>
    <row r="223" spans="1:23" ht="15.75" customHeight="1" x14ac:dyDescent="0.2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</row>
    <row r="224" spans="1:23" ht="15.75" customHeight="1" x14ac:dyDescent="0.2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</row>
    <row r="225" spans="1:23" ht="15.75" customHeight="1" x14ac:dyDescent="0.2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</row>
    <row r="226" spans="1:23" ht="15.75" customHeight="1" x14ac:dyDescent="0.2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</row>
    <row r="227" spans="1:23" ht="15.75" customHeight="1" x14ac:dyDescent="0.2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</row>
    <row r="228" spans="1:23" ht="15.75" customHeight="1" x14ac:dyDescent="0.2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</row>
    <row r="229" spans="1:23" ht="15.75" customHeight="1" x14ac:dyDescent="0.2"/>
    <row r="230" spans="1:23" ht="15.75" customHeight="1" x14ac:dyDescent="0.2"/>
    <row r="231" spans="1:23" ht="15.75" customHeight="1" x14ac:dyDescent="0.2"/>
    <row r="232" spans="1:23" ht="15.75" customHeight="1" x14ac:dyDescent="0.2"/>
    <row r="233" spans="1:23" ht="15.75" customHeight="1" x14ac:dyDescent="0.2"/>
    <row r="234" spans="1:23" ht="15.75" customHeight="1" x14ac:dyDescent="0.2"/>
    <row r="235" spans="1:23" ht="15.75" customHeight="1" x14ac:dyDescent="0.2"/>
    <row r="236" spans="1:23" ht="15.75" customHeight="1" x14ac:dyDescent="0.2"/>
    <row r="237" spans="1:23" ht="15.75" customHeight="1" x14ac:dyDescent="0.2"/>
    <row r="238" spans="1:23" ht="15.75" customHeight="1" x14ac:dyDescent="0.2"/>
    <row r="239" spans="1:23" ht="15.75" customHeight="1" x14ac:dyDescent="0.2"/>
    <row r="240" spans="1:23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">
    <mergeCell ref="D5:D9"/>
    <mergeCell ref="E18:E2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3399"/>
    <outlinePr summaryBelow="0" summaryRight="0"/>
  </sheetPr>
  <dimension ref="A1:AF1000"/>
  <sheetViews>
    <sheetView workbookViewId="0"/>
  </sheetViews>
  <sheetFormatPr baseColWidth="10" defaultColWidth="12.5703125" defaultRowHeight="15" customHeight="1" x14ac:dyDescent="0.2"/>
  <cols>
    <col min="1" max="1" width="11.7109375" customWidth="1"/>
    <col min="2" max="2" width="18" customWidth="1"/>
    <col min="3" max="3" width="11.42578125" customWidth="1"/>
    <col min="4" max="4" width="14.5703125" customWidth="1"/>
    <col min="5" max="5" width="18" customWidth="1"/>
    <col min="6" max="6" width="12" customWidth="1"/>
    <col min="7" max="7" width="14.5703125" customWidth="1"/>
    <col min="8" max="8" width="20.42578125" customWidth="1"/>
    <col min="9" max="9" width="15.140625" customWidth="1"/>
    <col min="10" max="17" width="14.5703125" customWidth="1"/>
    <col min="18" max="32" width="12.7109375" customWidth="1"/>
  </cols>
  <sheetData>
    <row r="1" spans="1:32" ht="15" customHeight="1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</row>
    <row r="2" spans="1:32" ht="18" x14ac:dyDescent="0.35">
      <c r="A2" s="243" t="s">
        <v>266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68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</row>
    <row r="3" spans="1:32" ht="15.75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</row>
    <row r="4" spans="1:32" ht="15.75" x14ac:dyDescent="0.2">
      <c r="A4" s="244" t="s">
        <v>147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6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</row>
    <row r="5" spans="1:32" ht="15.75" x14ac:dyDescent="0.2">
      <c r="A5" s="241" t="s">
        <v>121</v>
      </c>
      <c r="B5" s="247" t="s">
        <v>267</v>
      </c>
      <c r="C5" s="181"/>
      <c r="D5" s="168"/>
      <c r="E5" s="247" t="s">
        <v>268</v>
      </c>
      <c r="F5" s="181"/>
      <c r="G5" s="168"/>
      <c r="H5" s="247" t="s">
        <v>269</v>
      </c>
      <c r="I5" s="181"/>
      <c r="J5" s="168"/>
      <c r="K5" s="240" t="s">
        <v>270</v>
      </c>
      <c r="L5" s="181"/>
      <c r="M5" s="168"/>
      <c r="N5" s="240" t="s">
        <v>271</v>
      </c>
      <c r="O5" s="181"/>
      <c r="P5" s="168"/>
      <c r="Q5" s="241" t="s">
        <v>127</v>
      </c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</row>
    <row r="6" spans="1:32" ht="47.25" x14ac:dyDescent="0.2">
      <c r="A6" s="171"/>
      <c r="B6" s="155" t="s">
        <v>272</v>
      </c>
      <c r="C6" s="155" t="s">
        <v>273</v>
      </c>
      <c r="D6" s="155" t="s">
        <v>274</v>
      </c>
      <c r="E6" s="155" t="s">
        <v>272</v>
      </c>
      <c r="F6" s="155" t="s">
        <v>273</v>
      </c>
      <c r="G6" s="155" t="s">
        <v>275</v>
      </c>
      <c r="H6" s="155" t="s">
        <v>272</v>
      </c>
      <c r="I6" s="155" t="s">
        <v>273</v>
      </c>
      <c r="J6" s="155" t="s">
        <v>276</v>
      </c>
      <c r="K6" s="155" t="s">
        <v>272</v>
      </c>
      <c r="L6" s="155" t="s">
        <v>273</v>
      </c>
      <c r="M6" s="155" t="s">
        <v>277</v>
      </c>
      <c r="N6" s="155" t="s">
        <v>272</v>
      </c>
      <c r="O6" s="155" t="s">
        <v>273</v>
      </c>
      <c r="P6" s="155" t="s">
        <v>278</v>
      </c>
      <c r="Q6" s="17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</row>
    <row r="7" spans="1:32" ht="15.75" x14ac:dyDescent="0.2">
      <c r="A7" s="156" t="s">
        <v>95</v>
      </c>
      <c r="B7" s="157">
        <v>1680</v>
      </c>
      <c r="C7" s="158">
        <v>2</v>
      </c>
      <c r="D7" s="159">
        <f t="shared" ref="D7:D18" si="0">B7*C7</f>
        <v>3360</v>
      </c>
      <c r="E7" s="157">
        <v>1680</v>
      </c>
      <c r="F7" s="158">
        <v>2</v>
      </c>
      <c r="G7" s="159">
        <f t="shared" ref="G7:G18" si="1">E7*F7</f>
        <v>3360</v>
      </c>
      <c r="H7" s="157">
        <v>1820</v>
      </c>
      <c r="I7" s="158">
        <v>2</v>
      </c>
      <c r="J7" s="159">
        <f t="shared" ref="J7:J18" si="2">I7*H7</f>
        <v>3640</v>
      </c>
      <c r="K7" s="157">
        <v>1890</v>
      </c>
      <c r="L7" s="158">
        <v>4</v>
      </c>
      <c r="M7" s="159">
        <f t="shared" ref="M7:M18" si="3">L7*K7</f>
        <v>7560</v>
      </c>
      <c r="N7" s="157">
        <v>1540</v>
      </c>
      <c r="O7" s="158">
        <v>4</v>
      </c>
      <c r="P7" s="159">
        <f t="shared" ref="P7:P18" si="4">O7*N7</f>
        <v>6160</v>
      </c>
      <c r="Q7" s="160">
        <f t="shared" ref="Q7:Q18" si="5">SUM(D7+G7+J7+M7+P7)</f>
        <v>24080</v>
      </c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</row>
    <row r="8" spans="1:32" ht="15.75" x14ac:dyDescent="0.2">
      <c r="A8" s="156" t="s">
        <v>96</v>
      </c>
      <c r="B8" s="157">
        <v>1680</v>
      </c>
      <c r="C8" s="158">
        <v>2</v>
      </c>
      <c r="D8" s="159">
        <f t="shared" si="0"/>
        <v>3360</v>
      </c>
      <c r="E8" s="157">
        <v>1920</v>
      </c>
      <c r="F8" s="158">
        <v>0</v>
      </c>
      <c r="G8" s="159">
        <f t="shared" si="1"/>
        <v>0</v>
      </c>
      <c r="H8" s="157">
        <v>1820</v>
      </c>
      <c r="I8" s="158">
        <v>2</v>
      </c>
      <c r="J8" s="159">
        <f t="shared" si="2"/>
        <v>3640</v>
      </c>
      <c r="K8" s="157">
        <v>1890</v>
      </c>
      <c r="L8" s="158">
        <v>4</v>
      </c>
      <c r="M8" s="159">
        <f t="shared" si="3"/>
        <v>7560</v>
      </c>
      <c r="N8" s="157">
        <v>1540</v>
      </c>
      <c r="O8" s="158">
        <v>4</v>
      </c>
      <c r="P8" s="159">
        <f t="shared" si="4"/>
        <v>6160</v>
      </c>
      <c r="Q8" s="160">
        <f t="shared" si="5"/>
        <v>20720</v>
      </c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</row>
    <row r="9" spans="1:32" ht="15.75" x14ac:dyDescent="0.2">
      <c r="A9" s="156" t="s">
        <v>97</v>
      </c>
      <c r="B9" s="157">
        <v>1600</v>
      </c>
      <c r="C9" s="158">
        <v>0</v>
      </c>
      <c r="D9" s="159">
        <f t="shared" si="0"/>
        <v>0</v>
      </c>
      <c r="E9" s="157">
        <v>1600</v>
      </c>
      <c r="F9" s="158">
        <v>0</v>
      </c>
      <c r="G9" s="159">
        <f t="shared" si="1"/>
        <v>0</v>
      </c>
      <c r="H9" s="157">
        <v>1760</v>
      </c>
      <c r="I9" s="158">
        <v>0</v>
      </c>
      <c r="J9" s="159">
        <f t="shared" si="2"/>
        <v>0</v>
      </c>
      <c r="K9" s="157">
        <v>1610</v>
      </c>
      <c r="L9" s="158">
        <v>1</v>
      </c>
      <c r="M9" s="159">
        <f t="shared" si="3"/>
        <v>1610</v>
      </c>
      <c r="N9" s="157">
        <v>1520</v>
      </c>
      <c r="O9" s="158">
        <v>0</v>
      </c>
      <c r="P9" s="159">
        <f t="shared" si="4"/>
        <v>0</v>
      </c>
      <c r="Q9" s="160">
        <f t="shared" si="5"/>
        <v>1610</v>
      </c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</row>
    <row r="10" spans="1:32" ht="15.75" x14ac:dyDescent="0.2">
      <c r="A10" s="156" t="s">
        <v>98</v>
      </c>
      <c r="B10" s="157">
        <v>1600</v>
      </c>
      <c r="C10" s="158">
        <v>0</v>
      </c>
      <c r="D10" s="159">
        <f t="shared" si="0"/>
        <v>0</v>
      </c>
      <c r="E10" s="157">
        <v>1600</v>
      </c>
      <c r="F10" s="158">
        <v>0</v>
      </c>
      <c r="G10" s="159">
        <f t="shared" si="1"/>
        <v>0</v>
      </c>
      <c r="H10" s="157">
        <v>1760</v>
      </c>
      <c r="I10" s="158">
        <v>0</v>
      </c>
      <c r="J10" s="159">
        <f t="shared" si="2"/>
        <v>0</v>
      </c>
      <c r="K10" s="157">
        <v>1520</v>
      </c>
      <c r="L10" s="158">
        <v>0</v>
      </c>
      <c r="M10" s="159">
        <f t="shared" si="3"/>
        <v>0</v>
      </c>
      <c r="N10" s="157">
        <v>1520</v>
      </c>
      <c r="O10" s="158">
        <v>0</v>
      </c>
      <c r="P10" s="159">
        <f t="shared" si="4"/>
        <v>0</v>
      </c>
      <c r="Q10" s="160">
        <f t="shared" si="5"/>
        <v>0</v>
      </c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</row>
    <row r="11" spans="1:32" ht="15.75" x14ac:dyDescent="0.2">
      <c r="A11" s="156" t="s">
        <v>99</v>
      </c>
      <c r="B11" s="157">
        <v>1360</v>
      </c>
      <c r="C11" s="158">
        <v>0</v>
      </c>
      <c r="D11" s="159">
        <f t="shared" si="0"/>
        <v>0</v>
      </c>
      <c r="E11" s="157">
        <v>1600</v>
      </c>
      <c r="F11" s="158">
        <v>0</v>
      </c>
      <c r="G11" s="159">
        <f t="shared" si="1"/>
        <v>0</v>
      </c>
      <c r="H11" s="157">
        <v>1480</v>
      </c>
      <c r="I11" s="158">
        <v>0</v>
      </c>
      <c r="J11" s="159">
        <f t="shared" si="2"/>
        <v>0</v>
      </c>
      <c r="K11" s="157">
        <v>1520</v>
      </c>
      <c r="L11" s="158">
        <v>0</v>
      </c>
      <c r="M11" s="159">
        <f t="shared" si="3"/>
        <v>0</v>
      </c>
      <c r="N11" s="157">
        <v>1280</v>
      </c>
      <c r="O11" s="158">
        <v>0</v>
      </c>
      <c r="P11" s="159">
        <f t="shared" si="4"/>
        <v>0</v>
      </c>
      <c r="Q11" s="160">
        <f t="shared" si="5"/>
        <v>0</v>
      </c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</row>
    <row r="12" spans="1:32" ht="15.75" x14ac:dyDescent="0.2">
      <c r="A12" s="156" t="s">
        <v>100</v>
      </c>
      <c r="B12" s="157">
        <v>1360</v>
      </c>
      <c r="C12" s="158">
        <v>0</v>
      </c>
      <c r="D12" s="159">
        <f t="shared" si="0"/>
        <v>0</v>
      </c>
      <c r="E12" s="157">
        <v>1680</v>
      </c>
      <c r="F12" s="158">
        <v>0</v>
      </c>
      <c r="G12" s="159">
        <f t="shared" si="1"/>
        <v>0</v>
      </c>
      <c r="H12" s="157">
        <v>1480</v>
      </c>
      <c r="I12" s="158">
        <v>0</v>
      </c>
      <c r="J12" s="159">
        <f t="shared" si="2"/>
        <v>0</v>
      </c>
      <c r="K12" s="157">
        <v>1520</v>
      </c>
      <c r="L12" s="158">
        <v>0</v>
      </c>
      <c r="M12" s="159">
        <f t="shared" si="3"/>
        <v>0</v>
      </c>
      <c r="N12" s="157">
        <v>1280</v>
      </c>
      <c r="O12" s="158">
        <v>0</v>
      </c>
      <c r="P12" s="159">
        <f t="shared" si="4"/>
        <v>0</v>
      </c>
      <c r="Q12" s="160">
        <f t="shared" si="5"/>
        <v>0</v>
      </c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</row>
    <row r="13" spans="1:32" ht="15.75" x14ac:dyDescent="0.2">
      <c r="A13" s="156" t="s">
        <v>101</v>
      </c>
      <c r="B13" s="157">
        <v>1680</v>
      </c>
      <c r="C13" s="158">
        <v>2</v>
      </c>
      <c r="D13" s="159">
        <f t="shared" si="0"/>
        <v>3360</v>
      </c>
      <c r="E13" s="157">
        <v>1960</v>
      </c>
      <c r="F13" s="158">
        <v>4</v>
      </c>
      <c r="G13" s="159">
        <f t="shared" si="1"/>
        <v>7840</v>
      </c>
      <c r="H13" s="157">
        <v>1820</v>
      </c>
      <c r="I13" s="158">
        <v>2</v>
      </c>
      <c r="J13" s="159">
        <f t="shared" si="2"/>
        <v>3640</v>
      </c>
      <c r="K13" s="157">
        <v>1610</v>
      </c>
      <c r="L13" s="158">
        <v>2</v>
      </c>
      <c r="M13" s="159">
        <f t="shared" si="3"/>
        <v>3220</v>
      </c>
      <c r="N13" s="157">
        <v>1540</v>
      </c>
      <c r="O13" s="158">
        <v>4</v>
      </c>
      <c r="P13" s="159">
        <f t="shared" si="4"/>
        <v>6160</v>
      </c>
      <c r="Q13" s="160">
        <f t="shared" si="5"/>
        <v>24220</v>
      </c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</row>
    <row r="14" spans="1:32" ht="15.75" x14ac:dyDescent="0.2">
      <c r="A14" s="156" t="s">
        <v>102</v>
      </c>
      <c r="B14" s="157">
        <v>1600</v>
      </c>
      <c r="C14" s="158">
        <v>0</v>
      </c>
      <c r="D14" s="159">
        <f t="shared" si="0"/>
        <v>0</v>
      </c>
      <c r="E14" s="157">
        <v>1960</v>
      </c>
      <c r="F14" s="158">
        <v>4</v>
      </c>
      <c r="G14" s="159">
        <f t="shared" si="1"/>
        <v>7840</v>
      </c>
      <c r="H14" s="157">
        <v>1760</v>
      </c>
      <c r="I14" s="158">
        <v>0</v>
      </c>
      <c r="J14" s="159">
        <f t="shared" si="2"/>
        <v>0</v>
      </c>
      <c r="K14" s="157">
        <v>1840</v>
      </c>
      <c r="L14" s="158">
        <v>0</v>
      </c>
      <c r="M14" s="159">
        <f t="shared" si="3"/>
        <v>0</v>
      </c>
      <c r="N14" s="157">
        <v>1520</v>
      </c>
      <c r="O14" s="158">
        <v>0</v>
      </c>
      <c r="P14" s="159">
        <f t="shared" si="4"/>
        <v>0</v>
      </c>
      <c r="Q14" s="160">
        <f t="shared" si="5"/>
        <v>7840</v>
      </c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</row>
    <row r="15" spans="1:32" ht="15.75" x14ac:dyDescent="0.2">
      <c r="A15" s="156" t="s">
        <v>103</v>
      </c>
      <c r="B15" s="157">
        <v>1600</v>
      </c>
      <c r="C15" s="158">
        <v>0</v>
      </c>
      <c r="D15" s="159">
        <f t="shared" si="0"/>
        <v>0</v>
      </c>
      <c r="E15" s="157">
        <v>1920</v>
      </c>
      <c r="F15" s="158">
        <v>0</v>
      </c>
      <c r="G15" s="159">
        <f t="shared" si="1"/>
        <v>0</v>
      </c>
      <c r="H15" s="157">
        <v>1760</v>
      </c>
      <c r="I15" s="158">
        <v>0</v>
      </c>
      <c r="J15" s="159">
        <f t="shared" si="2"/>
        <v>0</v>
      </c>
      <c r="K15" s="157">
        <v>1840</v>
      </c>
      <c r="L15" s="158">
        <v>0</v>
      </c>
      <c r="M15" s="159">
        <f t="shared" si="3"/>
        <v>0</v>
      </c>
      <c r="N15" s="157">
        <v>1520</v>
      </c>
      <c r="O15" s="158">
        <v>0</v>
      </c>
      <c r="P15" s="159">
        <f t="shared" si="4"/>
        <v>0</v>
      </c>
      <c r="Q15" s="160">
        <f t="shared" si="5"/>
        <v>0</v>
      </c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</row>
    <row r="16" spans="1:32" ht="15.75" x14ac:dyDescent="0.2">
      <c r="A16" s="156" t="s">
        <v>104</v>
      </c>
      <c r="B16" s="157">
        <v>1600</v>
      </c>
      <c r="C16" s="158">
        <v>0</v>
      </c>
      <c r="D16" s="159">
        <f t="shared" si="0"/>
        <v>0</v>
      </c>
      <c r="E16" s="157">
        <v>1920</v>
      </c>
      <c r="F16" s="158">
        <v>0</v>
      </c>
      <c r="G16" s="159">
        <f t="shared" si="1"/>
        <v>0</v>
      </c>
      <c r="H16" s="157">
        <v>1760</v>
      </c>
      <c r="I16" s="158">
        <v>0</v>
      </c>
      <c r="J16" s="159">
        <f t="shared" si="2"/>
        <v>0</v>
      </c>
      <c r="K16" s="157">
        <v>1520</v>
      </c>
      <c r="L16" s="158">
        <v>0</v>
      </c>
      <c r="M16" s="159">
        <f t="shared" si="3"/>
        <v>0</v>
      </c>
      <c r="N16" s="157">
        <v>1280</v>
      </c>
      <c r="O16" s="158">
        <v>0</v>
      </c>
      <c r="P16" s="159">
        <f t="shared" si="4"/>
        <v>0</v>
      </c>
      <c r="Q16" s="160">
        <f t="shared" si="5"/>
        <v>0</v>
      </c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</row>
    <row r="17" spans="1:32" ht="15.75" x14ac:dyDescent="0.2">
      <c r="A17" s="156" t="s">
        <v>105</v>
      </c>
      <c r="B17" s="157">
        <v>1700</v>
      </c>
      <c r="C17" s="158">
        <v>0</v>
      </c>
      <c r="D17" s="159">
        <f t="shared" si="0"/>
        <v>0</v>
      </c>
      <c r="E17" s="157">
        <v>1600</v>
      </c>
      <c r="F17" s="158">
        <v>0</v>
      </c>
      <c r="G17" s="159">
        <f t="shared" si="1"/>
        <v>0</v>
      </c>
      <c r="H17" s="157">
        <v>1760</v>
      </c>
      <c r="I17" s="158">
        <v>0</v>
      </c>
      <c r="J17" s="159">
        <f t="shared" si="2"/>
        <v>0</v>
      </c>
      <c r="K17" s="157">
        <v>1520</v>
      </c>
      <c r="L17" s="158">
        <v>0</v>
      </c>
      <c r="M17" s="159">
        <f t="shared" si="3"/>
        <v>0</v>
      </c>
      <c r="N17" s="157">
        <v>1280</v>
      </c>
      <c r="O17" s="158">
        <v>0</v>
      </c>
      <c r="P17" s="159">
        <f t="shared" si="4"/>
        <v>0</v>
      </c>
      <c r="Q17" s="160">
        <f t="shared" si="5"/>
        <v>0</v>
      </c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</row>
    <row r="18" spans="1:32" ht="15.75" x14ac:dyDescent="0.2">
      <c r="A18" s="156" t="s">
        <v>106</v>
      </c>
      <c r="B18" s="157">
        <v>1680</v>
      </c>
      <c r="C18" s="158">
        <v>4</v>
      </c>
      <c r="D18" s="159">
        <f t="shared" si="0"/>
        <v>6720</v>
      </c>
      <c r="E18" s="157">
        <v>1680</v>
      </c>
      <c r="F18" s="158">
        <v>2</v>
      </c>
      <c r="G18" s="159">
        <f t="shared" si="1"/>
        <v>3360</v>
      </c>
      <c r="H18" s="157">
        <v>1540</v>
      </c>
      <c r="I18" s="158">
        <v>2</v>
      </c>
      <c r="J18" s="159">
        <f t="shared" si="2"/>
        <v>3080</v>
      </c>
      <c r="K18" s="157">
        <v>1610</v>
      </c>
      <c r="L18" s="158">
        <v>2</v>
      </c>
      <c r="M18" s="159">
        <f t="shared" si="3"/>
        <v>3220</v>
      </c>
      <c r="N18" s="157">
        <v>1330</v>
      </c>
      <c r="O18" s="158">
        <v>3</v>
      </c>
      <c r="P18" s="159">
        <f t="shared" si="4"/>
        <v>3990</v>
      </c>
      <c r="Q18" s="160">
        <f t="shared" si="5"/>
        <v>20370</v>
      </c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</row>
    <row r="19" spans="1:32" ht="15.75" x14ac:dyDescent="0.2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</row>
    <row r="20" spans="1:32" ht="15.75" x14ac:dyDescent="0.2">
      <c r="A20" s="131"/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</row>
    <row r="21" spans="1:32" ht="15.75" customHeight="1" x14ac:dyDescent="0.2">
      <c r="A21" s="244" t="s">
        <v>162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6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</row>
    <row r="22" spans="1:32" ht="15.75" customHeight="1" x14ac:dyDescent="0.2">
      <c r="A22" s="242" t="s">
        <v>121</v>
      </c>
      <c r="B22" s="247" t="s">
        <v>267</v>
      </c>
      <c r="C22" s="181"/>
      <c r="D22" s="168"/>
      <c r="E22" s="247" t="s">
        <v>268</v>
      </c>
      <c r="F22" s="181"/>
      <c r="G22" s="168"/>
      <c r="H22" s="247" t="s">
        <v>269</v>
      </c>
      <c r="I22" s="181"/>
      <c r="J22" s="168"/>
      <c r="K22" s="240" t="s">
        <v>270</v>
      </c>
      <c r="L22" s="181"/>
      <c r="M22" s="168"/>
      <c r="N22" s="240" t="s">
        <v>271</v>
      </c>
      <c r="O22" s="181"/>
      <c r="P22" s="168"/>
      <c r="Q22" s="241" t="s">
        <v>127</v>
      </c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</row>
    <row r="23" spans="1:32" ht="15.75" customHeight="1" x14ac:dyDescent="0.2">
      <c r="A23" s="171"/>
      <c r="B23" s="155" t="s">
        <v>272</v>
      </c>
      <c r="C23" s="155" t="s">
        <v>273</v>
      </c>
      <c r="D23" s="155" t="s">
        <v>274</v>
      </c>
      <c r="E23" s="155" t="s">
        <v>272</v>
      </c>
      <c r="F23" s="155" t="s">
        <v>273</v>
      </c>
      <c r="G23" s="155" t="s">
        <v>275</v>
      </c>
      <c r="H23" s="155" t="s">
        <v>272</v>
      </c>
      <c r="I23" s="155" t="s">
        <v>273</v>
      </c>
      <c r="J23" s="155" t="s">
        <v>276</v>
      </c>
      <c r="K23" s="155" t="s">
        <v>272</v>
      </c>
      <c r="L23" s="155" t="s">
        <v>273</v>
      </c>
      <c r="M23" s="155" t="s">
        <v>277</v>
      </c>
      <c r="N23" s="155" t="s">
        <v>272</v>
      </c>
      <c r="O23" s="155" t="s">
        <v>273</v>
      </c>
      <c r="P23" s="155" t="s">
        <v>278</v>
      </c>
      <c r="Q23" s="17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</row>
    <row r="24" spans="1:32" ht="15.75" customHeight="1" x14ac:dyDescent="0.2">
      <c r="A24" s="156" t="s">
        <v>95</v>
      </c>
      <c r="B24" s="157">
        <f>'6.4.2 Estimación de ventas (Age'!D30 * 0.7</f>
        <v>1680</v>
      </c>
      <c r="C24" s="158">
        <v>3</v>
      </c>
      <c r="D24" s="159">
        <f t="shared" ref="D24:D35" si="6">B24*C24</f>
        <v>5040</v>
      </c>
      <c r="E24" s="157">
        <f>'6.4.2 Estimación de ventas (Age'!H30 * 0.7</f>
        <v>1680</v>
      </c>
      <c r="F24" s="158">
        <v>4</v>
      </c>
      <c r="G24" s="159">
        <f t="shared" ref="G24:G30" si="7">E24*F24</f>
        <v>6720</v>
      </c>
      <c r="H24" s="157">
        <f>'6.4.2 Estimación de ventas (Age'!L30 * 0.7</f>
        <v>1819.9999999999998</v>
      </c>
      <c r="I24" s="158">
        <v>4</v>
      </c>
      <c r="J24" s="159">
        <f t="shared" ref="J24:J35" si="8">I24*H24</f>
        <v>7279.9999999999991</v>
      </c>
      <c r="K24" s="157">
        <f>'6.4.2 Estimación de ventas (Age'!P30 * 0.7</f>
        <v>1889.9999999999998</v>
      </c>
      <c r="L24" s="158">
        <v>4</v>
      </c>
      <c r="M24" s="159">
        <f t="shared" ref="M24:M35" si="9">L24*K24</f>
        <v>7559.9999999999991</v>
      </c>
      <c r="N24" s="157">
        <f>'6.4.2 Estimación de ventas (Age'!T30 * 0.7</f>
        <v>1540</v>
      </c>
      <c r="O24" s="158">
        <v>5</v>
      </c>
      <c r="P24" s="159">
        <f t="shared" ref="P24:P35" si="10">O24*N24</f>
        <v>7700</v>
      </c>
      <c r="Q24" s="160">
        <f t="shared" ref="Q24:Q28" si="11">SUM(D24+G24+J24+M24+P24)</f>
        <v>34300</v>
      </c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</row>
    <row r="25" spans="1:32" ht="15.75" customHeight="1" x14ac:dyDescent="0.2">
      <c r="A25" s="156" t="s">
        <v>96</v>
      </c>
      <c r="B25" s="157">
        <f>'6.4.2 Estimación de ventas (Age'!D31 * 0.7</f>
        <v>1680</v>
      </c>
      <c r="C25" s="158">
        <v>2</v>
      </c>
      <c r="D25" s="159">
        <f t="shared" si="6"/>
        <v>3360</v>
      </c>
      <c r="E25" s="157">
        <f>'6.4.2 Estimación de ventas (Age'!H31 * 0.7</f>
        <v>1680</v>
      </c>
      <c r="F25" s="158">
        <v>4</v>
      </c>
      <c r="G25" s="159">
        <f t="shared" si="7"/>
        <v>6720</v>
      </c>
      <c r="H25" s="157">
        <f>'6.4.2 Estimación de ventas (Age'!L31 * 0.7</f>
        <v>1819.9999999999998</v>
      </c>
      <c r="I25" s="158">
        <v>3</v>
      </c>
      <c r="J25" s="159">
        <f t="shared" si="8"/>
        <v>5459.9999999999991</v>
      </c>
      <c r="K25" s="157">
        <f>'6.4.2 Estimación de ventas (Age'!P31 * 0.7</f>
        <v>1889.9999999999998</v>
      </c>
      <c r="L25" s="158">
        <v>4</v>
      </c>
      <c r="M25" s="159">
        <f t="shared" si="9"/>
        <v>7559.9999999999991</v>
      </c>
      <c r="N25" s="157">
        <f>'6.4.2 Estimación de ventas (Age'!T31 * 0.7</f>
        <v>1540</v>
      </c>
      <c r="O25" s="158">
        <v>3</v>
      </c>
      <c r="P25" s="159">
        <f t="shared" si="10"/>
        <v>4620</v>
      </c>
      <c r="Q25" s="160">
        <f t="shared" si="11"/>
        <v>27720</v>
      </c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</row>
    <row r="26" spans="1:32" ht="15.75" customHeight="1" x14ac:dyDescent="0.2">
      <c r="A26" s="156" t="s">
        <v>97</v>
      </c>
      <c r="B26" s="157">
        <f>'6.4.2 Estimación de ventas (Age'!D32 * 0.7</f>
        <v>1400</v>
      </c>
      <c r="C26" s="158">
        <v>0</v>
      </c>
      <c r="D26" s="159">
        <f t="shared" si="6"/>
        <v>0</v>
      </c>
      <c r="E26" s="157">
        <f>'6.4.2 Estimación de ventas (Age'!H32 * 0.7</f>
        <v>1400</v>
      </c>
      <c r="F26" s="158">
        <v>0</v>
      </c>
      <c r="G26" s="159">
        <f t="shared" si="7"/>
        <v>0</v>
      </c>
      <c r="H26" s="157">
        <f>'6.4.2 Estimación de ventas (Age'!L32 * 0.7</f>
        <v>1540</v>
      </c>
      <c r="I26" s="158">
        <v>0</v>
      </c>
      <c r="J26" s="159">
        <f t="shared" si="8"/>
        <v>0</v>
      </c>
      <c r="K26" s="157">
        <f>'6.4.2 Estimación de ventas (Age'!P32 * 0.7</f>
        <v>1610</v>
      </c>
      <c r="L26" s="158">
        <v>2</v>
      </c>
      <c r="M26" s="159">
        <f t="shared" si="9"/>
        <v>3220</v>
      </c>
      <c r="N26" s="157">
        <f>'6.4.2 Estimación de ventas (Age'!T32 * 0.7</f>
        <v>1330</v>
      </c>
      <c r="O26" s="158">
        <v>2</v>
      </c>
      <c r="P26" s="159">
        <f t="shared" si="10"/>
        <v>2660</v>
      </c>
      <c r="Q26" s="160">
        <f t="shared" si="11"/>
        <v>5880</v>
      </c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</row>
    <row r="27" spans="1:32" ht="15.75" customHeight="1" x14ac:dyDescent="0.2">
      <c r="A27" s="156" t="s">
        <v>98</v>
      </c>
      <c r="B27" s="157">
        <f>'6.4.2 Estimación de ventas (Age'!D33 * 0.7</f>
        <v>1400</v>
      </c>
      <c r="C27" s="158">
        <v>0</v>
      </c>
      <c r="D27" s="159">
        <f t="shared" si="6"/>
        <v>0</v>
      </c>
      <c r="E27" s="157">
        <f>'6.4.2 Estimación de ventas (Age'!H33 * 0.7</f>
        <v>1400</v>
      </c>
      <c r="F27" s="158">
        <v>0</v>
      </c>
      <c r="G27" s="159">
        <f t="shared" si="7"/>
        <v>0</v>
      </c>
      <c r="H27" s="157">
        <f>'6.4.2 Estimación de ventas (Age'!L33 * 0.7</f>
        <v>1540</v>
      </c>
      <c r="I27" s="158">
        <v>0</v>
      </c>
      <c r="J27" s="159">
        <f t="shared" si="8"/>
        <v>0</v>
      </c>
      <c r="K27" s="157">
        <f>'6.4.2 Estimación de ventas (Age'!P33 * 0.7</f>
        <v>1330</v>
      </c>
      <c r="L27" s="158">
        <v>0</v>
      </c>
      <c r="M27" s="159">
        <f t="shared" si="9"/>
        <v>0</v>
      </c>
      <c r="N27" s="157">
        <f>'6.4.2 Estimación de ventas (Age'!T33 * 0.7</f>
        <v>1330</v>
      </c>
      <c r="O27" s="158">
        <v>0</v>
      </c>
      <c r="P27" s="159">
        <f t="shared" si="10"/>
        <v>0</v>
      </c>
      <c r="Q27" s="160">
        <f t="shared" si="11"/>
        <v>0</v>
      </c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</row>
    <row r="28" spans="1:32" ht="15.75" customHeight="1" x14ac:dyDescent="0.2">
      <c r="A28" s="156" t="s">
        <v>99</v>
      </c>
      <c r="B28" s="157">
        <f>'6.4.2 Estimación de ventas (Age'!D34 * 0.7</f>
        <v>1190</v>
      </c>
      <c r="C28" s="158">
        <v>0</v>
      </c>
      <c r="D28" s="159">
        <f t="shared" si="6"/>
        <v>0</v>
      </c>
      <c r="E28" s="157">
        <f>'6.4.2 Estimación de ventas (Age'!H34 * 0.7</f>
        <v>1400</v>
      </c>
      <c r="F28" s="158">
        <v>0</v>
      </c>
      <c r="G28" s="159">
        <f t="shared" si="7"/>
        <v>0</v>
      </c>
      <c r="H28" s="157">
        <f>'6.4.2 Estimación de ventas (Age'!L34 * 0.7</f>
        <v>1295</v>
      </c>
      <c r="I28" s="158">
        <v>0</v>
      </c>
      <c r="J28" s="159">
        <f t="shared" si="8"/>
        <v>0</v>
      </c>
      <c r="K28" s="157">
        <f>'6.4.2 Estimación de ventas (Age'!P34 * 0.7</f>
        <v>1330</v>
      </c>
      <c r="L28" s="158">
        <v>0</v>
      </c>
      <c r="M28" s="159">
        <f t="shared" si="9"/>
        <v>0</v>
      </c>
      <c r="N28" s="157">
        <f>'6.4.2 Estimación de ventas (Age'!T34 * 0.7</f>
        <v>1120</v>
      </c>
      <c r="O28" s="158">
        <v>0</v>
      </c>
      <c r="P28" s="159">
        <f t="shared" si="10"/>
        <v>0</v>
      </c>
      <c r="Q28" s="160">
        <f t="shared" si="11"/>
        <v>0</v>
      </c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</row>
    <row r="29" spans="1:32" ht="15.75" customHeight="1" x14ac:dyDescent="0.2">
      <c r="A29" s="156" t="s">
        <v>100</v>
      </c>
      <c r="B29" s="157">
        <f>'6.4.2 Estimación de ventas (Age'!D35 * 0.7</f>
        <v>1190</v>
      </c>
      <c r="C29" s="158">
        <v>0</v>
      </c>
      <c r="D29" s="159">
        <f t="shared" si="6"/>
        <v>0</v>
      </c>
      <c r="E29" s="157">
        <f>'6.4.2 Estimación de ventas (Age'!H35 * 0.7</f>
        <v>1680</v>
      </c>
      <c r="F29" s="158">
        <v>2</v>
      </c>
      <c r="G29" s="159">
        <f t="shared" si="7"/>
        <v>3360</v>
      </c>
      <c r="H29" s="157">
        <f>'6.4.2 Estimación de ventas (Age'!L35 * 0.7</f>
        <v>1295</v>
      </c>
      <c r="I29" s="158">
        <v>0</v>
      </c>
      <c r="J29" s="159">
        <f t="shared" si="8"/>
        <v>0</v>
      </c>
      <c r="K29" s="157">
        <f>'6.4.2 Estimación de ventas (Age'!P35 * 0.7</f>
        <v>1330</v>
      </c>
      <c r="L29" s="158">
        <v>0</v>
      </c>
      <c r="M29" s="159">
        <f t="shared" si="9"/>
        <v>0</v>
      </c>
      <c r="N29" s="157">
        <f>'6.4.2 Estimación de ventas (Age'!T35 * 0.7</f>
        <v>1120</v>
      </c>
      <c r="O29" s="158">
        <v>0</v>
      </c>
      <c r="P29" s="159">
        <f t="shared" si="10"/>
        <v>0</v>
      </c>
      <c r="Q29" s="160">
        <v>3360</v>
      </c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</row>
    <row r="30" spans="1:32" ht="15.75" customHeight="1" x14ac:dyDescent="0.2">
      <c r="A30" s="156" t="s">
        <v>101</v>
      </c>
      <c r="B30" s="157">
        <f>'6.4.2 Estimación de ventas (Age'!D36 * 0.7</f>
        <v>1680</v>
      </c>
      <c r="C30" s="158">
        <v>4</v>
      </c>
      <c r="D30" s="159">
        <f t="shared" si="6"/>
        <v>6720</v>
      </c>
      <c r="E30" s="157">
        <f>'6.4.2 Estimación de ventas (Age'!H36 * 0.7</f>
        <v>1959.9999999999998</v>
      </c>
      <c r="F30" s="158">
        <v>4</v>
      </c>
      <c r="G30" s="159">
        <f t="shared" si="7"/>
        <v>7839.9999999999991</v>
      </c>
      <c r="H30" s="157">
        <f>'6.4.2 Estimación de ventas (Age'!L36 * 0.7</f>
        <v>1819.9999999999998</v>
      </c>
      <c r="I30" s="158">
        <v>4</v>
      </c>
      <c r="J30" s="159">
        <f t="shared" si="8"/>
        <v>7279.9999999999991</v>
      </c>
      <c r="K30" s="157">
        <f>'6.4.2 Estimación de ventas (Age'!P36 * 0.7</f>
        <v>1610</v>
      </c>
      <c r="L30" s="158">
        <v>4</v>
      </c>
      <c r="M30" s="159">
        <f t="shared" si="9"/>
        <v>6440</v>
      </c>
      <c r="N30" s="157">
        <f>'6.4.2 Estimación de ventas (Age'!T36 * 0.7</f>
        <v>1540</v>
      </c>
      <c r="O30" s="158">
        <v>4</v>
      </c>
      <c r="P30" s="159">
        <f t="shared" si="10"/>
        <v>6160</v>
      </c>
      <c r="Q30" s="160">
        <f t="shared" ref="Q30:Q35" si="12">SUM(D30+G30+J30+M30+P30)</f>
        <v>34440</v>
      </c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</row>
    <row r="31" spans="1:32" ht="15.75" customHeight="1" x14ac:dyDescent="0.2">
      <c r="A31" s="156" t="s">
        <v>102</v>
      </c>
      <c r="B31" s="157">
        <f>'6.4.2 Estimación de ventas (Age'!D37 * 0.7</f>
        <v>1400</v>
      </c>
      <c r="C31" s="158">
        <v>1</v>
      </c>
      <c r="D31" s="159">
        <f t="shared" si="6"/>
        <v>1400</v>
      </c>
      <c r="E31" s="157">
        <f>'6.4.2 Estimación de ventas (Age'!H37 * 0.7</f>
        <v>1959.9999999999998</v>
      </c>
      <c r="F31" s="158">
        <v>8</v>
      </c>
      <c r="G31" s="159">
        <v>15680</v>
      </c>
      <c r="H31" s="157">
        <f>'6.4.2 Estimación de ventas (Age'!L37 * 0.7</f>
        <v>1540</v>
      </c>
      <c r="I31" s="158">
        <v>2</v>
      </c>
      <c r="J31" s="159">
        <f t="shared" si="8"/>
        <v>3080</v>
      </c>
      <c r="K31" s="157">
        <f>'6.4.2 Estimación de ventas (Age'!P37 * 0.7</f>
        <v>1610</v>
      </c>
      <c r="L31" s="158">
        <v>2</v>
      </c>
      <c r="M31" s="159">
        <f t="shared" si="9"/>
        <v>3220</v>
      </c>
      <c r="N31" s="157">
        <f>'6.4.2 Estimación de ventas (Age'!T37 * 0.7</f>
        <v>1330</v>
      </c>
      <c r="O31" s="158">
        <v>2</v>
      </c>
      <c r="P31" s="159">
        <f t="shared" si="10"/>
        <v>2660</v>
      </c>
      <c r="Q31" s="160">
        <f t="shared" si="12"/>
        <v>26040</v>
      </c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</row>
    <row r="32" spans="1:32" ht="15.75" customHeight="1" x14ac:dyDescent="0.2">
      <c r="A32" s="156" t="s">
        <v>103</v>
      </c>
      <c r="B32" s="157">
        <f>'6.4.2 Estimación de ventas (Age'!D38 * 0.7</f>
        <v>1400</v>
      </c>
      <c r="C32" s="158">
        <v>2</v>
      </c>
      <c r="D32" s="159">
        <f t="shared" si="6"/>
        <v>2800</v>
      </c>
      <c r="E32" s="157">
        <f>'6.4.2 Estimación de ventas (Age'!H38 * 0.7</f>
        <v>1680</v>
      </c>
      <c r="F32" s="158">
        <v>0</v>
      </c>
      <c r="G32" s="159">
        <f t="shared" ref="G32:G35" si="13">E32*F32</f>
        <v>0</v>
      </c>
      <c r="H32" s="157">
        <f>'6.4.2 Estimación de ventas (Age'!L38 * 0.7</f>
        <v>1540</v>
      </c>
      <c r="I32" s="158">
        <v>2</v>
      </c>
      <c r="J32" s="159">
        <f t="shared" si="8"/>
        <v>3080</v>
      </c>
      <c r="K32" s="157">
        <f>'6.4.2 Estimación de ventas (Age'!P38 * 0.7</f>
        <v>1610</v>
      </c>
      <c r="L32" s="158">
        <v>0</v>
      </c>
      <c r="M32" s="159">
        <f t="shared" si="9"/>
        <v>0</v>
      </c>
      <c r="N32" s="157">
        <f>'6.4.2 Estimación de ventas (Age'!T38 * 0.7</f>
        <v>1330</v>
      </c>
      <c r="O32" s="158">
        <v>0</v>
      </c>
      <c r="P32" s="159">
        <f t="shared" si="10"/>
        <v>0</v>
      </c>
      <c r="Q32" s="160">
        <f t="shared" si="12"/>
        <v>5880</v>
      </c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</row>
    <row r="33" spans="1:32" ht="15.75" customHeight="1" x14ac:dyDescent="0.2">
      <c r="A33" s="156" t="s">
        <v>104</v>
      </c>
      <c r="B33" s="157">
        <f>'6.4.2 Estimación de ventas (Age'!D39 * 0.7</f>
        <v>1400</v>
      </c>
      <c r="C33" s="158">
        <v>0</v>
      </c>
      <c r="D33" s="159">
        <f t="shared" si="6"/>
        <v>0</v>
      </c>
      <c r="E33" s="157">
        <f>'6.4.2 Estimación de ventas (Age'!H39 * 0.7</f>
        <v>1680</v>
      </c>
      <c r="F33" s="158">
        <v>0</v>
      </c>
      <c r="G33" s="159">
        <f t="shared" si="13"/>
        <v>0</v>
      </c>
      <c r="H33" s="157">
        <f>'6.4.2 Estimación de ventas (Age'!L39 * 0.7</f>
        <v>1540</v>
      </c>
      <c r="I33" s="158">
        <v>0</v>
      </c>
      <c r="J33" s="159">
        <f t="shared" si="8"/>
        <v>0</v>
      </c>
      <c r="K33" s="157">
        <f>'6.4.2 Estimación de ventas (Age'!P39 * 0.7</f>
        <v>1330</v>
      </c>
      <c r="L33" s="158">
        <v>0</v>
      </c>
      <c r="M33" s="159">
        <f t="shared" si="9"/>
        <v>0</v>
      </c>
      <c r="N33" s="157">
        <f>'6.4.2 Estimación de ventas (Age'!T39 * 0.7</f>
        <v>1120</v>
      </c>
      <c r="O33" s="158">
        <v>0</v>
      </c>
      <c r="P33" s="159">
        <f t="shared" si="10"/>
        <v>0</v>
      </c>
      <c r="Q33" s="160">
        <f t="shared" si="12"/>
        <v>0</v>
      </c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</row>
    <row r="34" spans="1:32" ht="15.75" customHeight="1" x14ac:dyDescent="0.2">
      <c r="A34" s="156" t="s">
        <v>105</v>
      </c>
      <c r="B34" s="157">
        <f>'6.4.2 Estimación de ventas (Age'!D40 * 0.7</f>
        <v>1190</v>
      </c>
      <c r="C34" s="158">
        <v>0</v>
      </c>
      <c r="D34" s="159">
        <f t="shared" si="6"/>
        <v>0</v>
      </c>
      <c r="E34" s="157">
        <f>'6.4.2 Estimación de ventas (Age'!H40 * 0.7</f>
        <v>1400</v>
      </c>
      <c r="F34" s="158">
        <v>0</v>
      </c>
      <c r="G34" s="159">
        <f t="shared" si="13"/>
        <v>0</v>
      </c>
      <c r="H34" s="157">
        <f>'6.4.2 Estimación de ventas (Age'!L40 * 0.7</f>
        <v>1540</v>
      </c>
      <c r="I34" s="158">
        <v>0</v>
      </c>
      <c r="J34" s="159">
        <f t="shared" si="8"/>
        <v>0</v>
      </c>
      <c r="K34" s="157">
        <f>'6.4.2 Estimación de ventas (Age'!P40 * 0.7</f>
        <v>1330</v>
      </c>
      <c r="L34" s="158">
        <v>1</v>
      </c>
      <c r="M34" s="159">
        <f t="shared" si="9"/>
        <v>1330</v>
      </c>
      <c r="N34" s="157">
        <f>'6.4.2 Estimación de ventas (Age'!T40 * 0.7</f>
        <v>1120</v>
      </c>
      <c r="O34" s="158">
        <v>0</v>
      </c>
      <c r="P34" s="159">
        <f t="shared" si="10"/>
        <v>0</v>
      </c>
      <c r="Q34" s="160">
        <f t="shared" si="12"/>
        <v>1330</v>
      </c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</row>
    <row r="35" spans="1:32" ht="15.75" customHeight="1" x14ac:dyDescent="0.2">
      <c r="A35" s="156" t="s">
        <v>106</v>
      </c>
      <c r="B35" s="157">
        <f>'6.4.2 Estimación de ventas (Age'!D41 * 0.7</f>
        <v>1680</v>
      </c>
      <c r="C35" s="158">
        <v>4</v>
      </c>
      <c r="D35" s="159">
        <f t="shared" si="6"/>
        <v>6720</v>
      </c>
      <c r="E35" s="157">
        <f>'6.4.2 Estimación de ventas (Age'!H41 * 0.7</f>
        <v>1680</v>
      </c>
      <c r="F35" s="158">
        <v>3</v>
      </c>
      <c r="G35" s="159">
        <f t="shared" si="13"/>
        <v>5040</v>
      </c>
      <c r="H35" s="157">
        <f>'6.4.2 Estimación de ventas (Age'!L41 * 0.7</f>
        <v>1540</v>
      </c>
      <c r="I35" s="158">
        <v>2</v>
      </c>
      <c r="J35" s="159">
        <f t="shared" si="8"/>
        <v>3080</v>
      </c>
      <c r="K35" s="157">
        <f>'6.4.2 Estimación de ventas (Age'!P41 * 0.7</f>
        <v>1330</v>
      </c>
      <c r="L35" s="158">
        <v>4</v>
      </c>
      <c r="M35" s="159">
        <f t="shared" si="9"/>
        <v>5320</v>
      </c>
      <c r="N35" s="157">
        <f>'6.4.2 Estimación de ventas (Age'!T41 * 0.7</f>
        <v>1330</v>
      </c>
      <c r="O35" s="158">
        <v>4</v>
      </c>
      <c r="P35" s="159">
        <f t="shared" si="10"/>
        <v>5320</v>
      </c>
      <c r="Q35" s="160">
        <f t="shared" si="12"/>
        <v>25480</v>
      </c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</row>
    <row r="36" spans="1:32" ht="15.75" customHeight="1" x14ac:dyDescent="0.2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</row>
    <row r="37" spans="1:32" ht="15.75" customHeight="1" x14ac:dyDescent="0.2">
      <c r="A37" s="131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</row>
    <row r="38" spans="1:32" ht="15.75" customHeight="1" x14ac:dyDescent="0.2">
      <c r="A38" s="244" t="s">
        <v>165</v>
      </c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6"/>
      <c r="R38" s="131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</row>
    <row r="39" spans="1:32" ht="15.75" customHeight="1" x14ac:dyDescent="0.2">
      <c r="A39" s="241" t="s">
        <v>121</v>
      </c>
      <c r="B39" s="247" t="s">
        <v>267</v>
      </c>
      <c r="C39" s="181"/>
      <c r="D39" s="168"/>
      <c r="E39" s="247" t="s">
        <v>268</v>
      </c>
      <c r="F39" s="181"/>
      <c r="G39" s="168"/>
      <c r="H39" s="247" t="s">
        <v>269</v>
      </c>
      <c r="I39" s="181"/>
      <c r="J39" s="168"/>
      <c r="K39" s="240" t="s">
        <v>270</v>
      </c>
      <c r="L39" s="181"/>
      <c r="M39" s="168"/>
      <c r="N39" s="240" t="s">
        <v>271</v>
      </c>
      <c r="O39" s="181"/>
      <c r="P39" s="168"/>
      <c r="Q39" s="241" t="s">
        <v>127</v>
      </c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</row>
    <row r="40" spans="1:32" ht="15.75" customHeight="1" x14ac:dyDescent="0.2">
      <c r="A40" s="171"/>
      <c r="B40" s="161" t="s">
        <v>272</v>
      </c>
      <c r="C40" s="161" t="s">
        <v>273</v>
      </c>
      <c r="D40" s="161" t="s">
        <v>274</v>
      </c>
      <c r="E40" s="161" t="s">
        <v>272</v>
      </c>
      <c r="F40" s="161" t="s">
        <v>273</v>
      </c>
      <c r="G40" s="161" t="s">
        <v>275</v>
      </c>
      <c r="H40" s="161" t="s">
        <v>272</v>
      </c>
      <c r="I40" s="161" t="s">
        <v>273</v>
      </c>
      <c r="J40" s="161" t="s">
        <v>276</v>
      </c>
      <c r="K40" s="161" t="s">
        <v>272</v>
      </c>
      <c r="L40" s="161" t="s">
        <v>273</v>
      </c>
      <c r="M40" s="161" t="s">
        <v>277</v>
      </c>
      <c r="N40" s="161" t="s">
        <v>272</v>
      </c>
      <c r="O40" s="161" t="s">
        <v>273</v>
      </c>
      <c r="P40" s="161" t="s">
        <v>278</v>
      </c>
      <c r="Q40" s="17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</row>
    <row r="41" spans="1:32" ht="15.75" customHeight="1" x14ac:dyDescent="0.2">
      <c r="A41" s="156" t="s">
        <v>95</v>
      </c>
      <c r="B41" s="157">
        <f>'6.4.2 Estimación de ventas (Age'!D54 * 0.7</f>
        <v>1847.9999999999998</v>
      </c>
      <c r="C41" s="162">
        <v>5</v>
      </c>
      <c r="D41" s="159">
        <f t="shared" ref="D41:D52" si="14">B41*C41</f>
        <v>9239.9999999999982</v>
      </c>
      <c r="E41" s="157">
        <f>'6.4.2 Estimación de ventas (Age'!H54 * 0.7</f>
        <v>1847.9999999999998</v>
      </c>
      <c r="F41" s="162">
        <v>10</v>
      </c>
      <c r="G41" s="159">
        <f t="shared" ref="G41:G52" si="15">E41*F41</f>
        <v>18479.999999999996</v>
      </c>
      <c r="H41" s="157">
        <f>'6.4.2 Estimación de ventas (Age'!L54 * 0.7</f>
        <v>2001.9999999999998</v>
      </c>
      <c r="I41" s="162">
        <v>8</v>
      </c>
      <c r="J41" s="159">
        <f t="shared" ref="J41:J52" si="16">I41*H41</f>
        <v>16015.999999999998</v>
      </c>
      <c r="K41" s="157">
        <f>'6.4.2 Estimación de ventas (Age'!P54 * 0.7</f>
        <v>2079</v>
      </c>
      <c r="L41" s="158">
        <v>8</v>
      </c>
      <c r="M41" s="159">
        <f t="shared" ref="M41:M52" si="17">L41*K41</f>
        <v>16632</v>
      </c>
      <c r="N41" s="157">
        <f>'6.4.2 Estimación de ventas (Age'!T54 * 0.7</f>
        <v>1694</v>
      </c>
      <c r="O41" s="158">
        <v>8</v>
      </c>
      <c r="P41" s="159">
        <f t="shared" ref="P41:P52" si="18">O41*N41</f>
        <v>13552</v>
      </c>
      <c r="Q41" s="160">
        <f t="shared" ref="Q41:Q52" si="19">SUM(D41+G41+J41+M41+P41)</f>
        <v>73920</v>
      </c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</row>
    <row r="42" spans="1:32" ht="15.75" customHeight="1" x14ac:dyDescent="0.2">
      <c r="A42" s="156" t="s">
        <v>96</v>
      </c>
      <c r="B42" s="157">
        <f>'6.4.2 Estimación de ventas (Age'!D55 * 0.7</f>
        <v>1847.9999999999998</v>
      </c>
      <c r="C42" s="162">
        <v>2</v>
      </c>
      <c r="D42" s="159">
        <f t="shared" si="14"/>
        <v>3695.9999999999995</v>
      </c>
      <c r="E42" s="157">
        <f>'6.4.2 Estimación de ventas (Age'!H55 * 0.7</f>
        <v>1847.9999999999998</v>
      </c>
      <c r="F42" s="162">
        <v>8</v>
      </c>
      <c r="G42" s="159">
        <f t="shared" si="15"/>
        <v>14783.999999999998</v>
      </c>
      <c r="H42" s="157">
        <f>'6.4.2 Estimación de ventas (Age'!L55 * 0.7</f>
        <v>2001.9999999999998</v>
      </c>
      <c r="I42" s="162">
        <v>4</v>
      </c>
      <c r="J42" s="159">
        <f t="shared" si="16"/>
        <v>8007.9999999999991</v>
      </c>
      <c r="K42" s="157">
        <f>'6.4.2 Estimación de ventas (Age'!P55 * 0.7</f>
        <v>2079</v>
      </c>
      <c r="L42" s="158">
        <v>4</v>
      </c>
      <c r="M42" s="159">
        <f t="shared" si="17"/>
        <v>8316</v>
      </c>
      <c r="N42" s="157">
        <f>'6.4.2 Estimación de ventas (Age'!T55 * 0.7</f>
        <v>1694</v>
      </c>
      <c r="O42" s="158">
        <v>8</v>
      </c>
      <c r="P42" s="159">
        <f t="shared" si="18"/>
        <v>13552</v>
      </c>
      <c r="Q42" s="160">
        <f t="shared" si="19"/>
        <v>48356</v>
      </c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</row>
    <row r="43" spans="1:32" ht="15.75" customHeight="1" x14ac:dyDescent="0.2">
      <c r="A43" s="156" t="s">
        <v>97</v>
      </c>
      <c r="B43" s="157">
        <f>'6.4.2 Estimación de ventas (Age'!D56 * 0.7</f>
        <v>1540</v>
      </c>
      <c r="C43" s="162">
        <v>2</v>
      </c>
      <c r="D43" s="159">
        <f t="shared" si="14"/>
        <v>3080</v>
      </c>
      <c r="E43" s="157">
        <f>'6.4.2 Estimación de ventas (Age'!H56 * 0.7</f>
        <v>1540</v>
      </c>
      <c r="F43" s="162">
        <v>2</v>
      </c>
      <c r="G43" s="159">
        <f t="shared" si="15"/>
        <v>3080</v>
      </c>
      <c r="H43" s="157">
        <f>'6.4.2 Estimación de ventas (Age'!L56 * 0.7</f>
        <v>1694</v>
      </c>
      <c r="I43" s="162">
        <v>2</v>
      </c>
      <c r="J43" s="159">
        <f t="shared" si="16"/>
        <v>3388</v>
      </c>
      <c r="K43" s="157">
        <f>'6.4.2 Estimación de ventas (Age'!P56 * 0.7</f>
        <v>1771</v>
      </c>
      <c r="L43" s="158">
        <v>2</v>
      </c>
      <c r="M43" s="159">
        <f t="shared" si="17"/>
        <v>3542</v>
      </c>
      <c r="N43" s="157">
        <f>'6.4.2 Estimación de ventas (Age'!T56 * 0.7</f>
        <v>1463</v>
      </c>
      <c r="O43" s="158">
        <v>5</v>
      </c>
      <c r="P43" s="159">
        <f t="shared" si="18"/>
        <v>7315</v>
      </c>
      <c r="Q43" s="160">
        <f t="shared" si="19"/>
        <v>20405</v>
      </c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31"/>
    </row>
    <row r="44" spans="1:32" ht="15.75" customHeight="1" x14ac:dyDescent="0.2">
      <c r="A44" s="156" t="s">
        <v>98</v>
      </c>
      <c r="B44" s="157">
        <f>'6.4.2 Estimación de ventas (Age'!D57 * 0.7</f>
        <v>1540</v>
      </c>
      <c r="C44" s="162">
        <v>2</v>
      </c>
      <c r="D44" s="159">
        <f t="shared" si="14"/>
        <v>3080</v>
      </c>
      <c r="E44" s="157">
        <f>'6.4.2 Estimación de ventas (Age'!H57 * 0.7</f>
        <v>1540</v>
      </c>
      <c r="F44" s="162">
        <v>2</v>
      </c>
      <c r="G44" s="159">
        <f t="shared" si="15"/>
        <v>3080</v>
      </c>
      <c r="H44" s="157">
        <f>'6.4.2 Estimación de ventas (Age'!L57 * 0.7</f>
        <v>1694</v>
      </c>
      <c r="I44" s="162">
        <v>2</v>
      </c>
      <c r="J44" s="159">
        <f t="shared" si="16"/>
        <v>3388</v>
      </c>
      <c r="K44" s="157">
        <f>'6.4.2 Estimación de ventas (Age'!P57 * 0.7</f>
        <v>1463</v>
      </c>
      <c r="L44" s="158">
        <v>0</v>
      </c>
      <c r="M44" s="159">
        <f t="shared" si="17"/>
        <v>0</v>
      </c>
      <c r="N44" s="157">
        <f>'6.4.2 Estimación de ventas (Age'!T57 * 0.7</f>
        <v>1463</v>
      </c>
      <c r="O44" s="158">
        <v>0</v>
      </c>
      <c r="P44" s="159">
        <f t="shared" si="18"/>
        <v>0</v>
      </c>
      <c r="Q44" s="160">
        <f t="shared" si="19"/>
        <v>9548</v>
      </c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31"/>
    </row>
    <row r="45" spans="1:32" ht="15.75" customHeight="1" x14ac:dyDescent="0.2">
      <c r="A45" s="156" t="s">
        <v>99</v>
      </c>
      <c r="B45" s="157">
        <f>'6.4.2 Estimación de ventas (Age'!D58 * 0.7</f>
        <v>1309</v>
      </c>
      <c r="C45" s="162">
        <v>0</v>
      </c>
      <c r="D45" s="159">
        <f t="shared" si="14"/>
        <v>0</v>
      </c>
      <c r="E45" s="157">
        <f>'6.4.2 Estimación de ventas (Age'!H58 * 0.7</f>
        <v>1540</v>
      </c>
      <c r="F45" s="162">
        <v>0</v>
      </c>
      <c r="G45" s="159">
        <f t="shared" si="15"/>
        <v>0</v>
      </c>
      <c r="H45" s="157">
        <f>'6.4.2 Estimación de ventas (Age'!L58 * 0.7</f>
        <v>1424.5</v>
      </c>
      <c r="I45" s="162">
        <v>0</v>
      </c>
      <c r="J45" s="159">
        <f t="shared" si="16"/>
        <v>0</v>
      </c>
      <c r="K45" s="157">
        <f>'6.4.2 Estimación de ventas (Age'!P58 * 0.7</f>
        <v>1463</v>
      </c>
      <c r="L45" s="158">
        <v>0</v>
      </c>
      <c r="M45" s="159">
        <f t="shared" si="17"/>
        <v>0</v>
      </c>
      <c r="N45" s="157">
        <f>'6.4.2 Estimación de ventas (Age'!T58 * 0.7</f>
        <v>1232</v>
      </c>
      <c r="O45" s="158">
        <v>1</v>
      </c>
      <c r="P45" s="159">
        <f t="shared" si="18"/>
        <v>1232</v>
      </c>
      <c r="Q45" s="160">
        <f t="shared" si="19"/>
        <v>1232</v>
      </c>
      <c r="R45" s="131"/>
      <c r="S45" s="131"/>
      <c r="T45" s="131"/>
      <c r="U45" s="131"/>
      <c r="V45" s="131"/>
      <c r="W45" s="131"/>
      <c r="X45" s="131"/>
      <c r="Y45" s="131"/>
      <c r="Z45" s="131"/>
      <c r="AA45" s="131"/>
      <c r="AB45" s="131"/>
      <c r="AC45" s="131"/>
      <c r="AD45" s="131"/>
      <c r="AE45" s="131"/>
      <c r="AF45" s="131"/>
    </row>
    <row r="46" spans="1:32" ht="15.75" customHeight="1" x14ac:dyDescent="0.2">
      <c r="A46" s="156" t="s">
        <v>100</v>
      </c>
      <c r="B46" s="157">
        <f>'6.4.2 Estimación de ventas (Age'!D59 * 0.7</f>
        <v>1309</v>
      </c>
      <c r="C46" s="162">
        <v>0</v>
      </c>
      <c r="D46" s="159">
        <f t="shared" si="14"/>
        <v>0</v>
      </c>
      <c r="E46" s="157">
        <f>'6.4.2 Estimación de ventas (Age'!H59 * 0.7</f>
        <v>1847.9999999999998</v>
      </c>
      <c r="F46" s="162">
        <v>2</v>
      </c>
      <c r="G46" s="159">
        <f t="shared" si="15"/>
        <v>3695.9999999999995</v>
      </c>
      <c r="H46" s="157">
        <f>'6.4.2 Estimación de ventas (Age'!L59 * 0.7</f>
        <v>1424.5</v>
      </c>
      <c r="I46" s="162">
        <v>0</v>
      </c>
      <c r="J46" s="159">
        <f t="shared" si="16"/>
        <v>0</v>
      </c>
      <c r="K46" s="157">
        <f>'6.4.2 Estimación de ventas (Age'!P59 * 0.7</f>
        <v>1463</v>
      </c>
      <c r="L46" s="158">
        <v>2</v>
      </c>
      <c r="M46" s="159">
        <f t="shared" si="17"/>
        <v>2926</v>
      </c>
      <c r="N46" s="157">
        <f>'6.4.2 Estimación de ventas (Age'!T59 * 0.7</f>
        <v>1232</v>
      </c>
      <c r="O46" s="158">
        <v>1</v>
      </c>
      <c r="P46" s="159">
        <f t="shared" si="18"/>
        <v>1232</v>
      </c>
      <c r="Q46" s="160">
        <f t="shared" si="19"/>
        <v>7854</v>
      </c>
      <c r="R46" s="131"/>
      <c r="S46" s="131"/>
      <c r="T46" s="131"/>
      <c r="U46" s="131"/>
      <c r="V46" s="131"/>
      <c r="W46" s="131"/>
      <c r="X46" s="131"/>
      <c r="Y46" s="131"/>
      <c r="Z46" s="131"/>
      <c r="AA46" s="131"/>
      <c r="AB46" s="131"/>
      <c r="AC46" s="131"/>
      <c r="AD46" s="131"/>
      <c r="AE46" s="131"/>
      <c r="AF46" s="131"/>
    </row>
    <row r="47" spans="1:32" ht="15.75" customHeight="1" x14ac:dyDescent="0.2">
      <c r="A47" s="156" t="s">
        <v>101</v>
      </c>
      <c r="B47" s="157">
        <f>'6.4.2 Estimación de ventas (Age'!D60 * 0.7</f>
        <v>1847.9999999999998</v>
      </c>
      <c r="C47" s="162">
        <v>4</v>
      </c>
      <c r="D47" s="159">
        <f t="shared" si="14"/>
        <v>7391.9999999999991</v>
      </c>
      <c r="E47" s="157">
        <f>'6.4.2 Estimación de ventas (Age'!H60 * 0.7</f>
        <v>2156</v>
      </c>
      <c r="F47" s="162">
        <v>6</v>
      </c>
      <c r="G47" s="159">
        <f t="shared" si="15"/>
        <v>12936</v>
      </c>
      <c r="H47" s="157">
        <f>'6.4.2 Estimación de ventas (Age'!L60 * 0.7</f>
        <v>2001.9999999999998</v>
      </c>
      <c r="I47" s="162">
        <v>5</v>
      </c>
      <c r="J47" s="159">
        <f t="shared" si="16"/>
        <v>10009.999999999998</v>
      </c>
      <c r="K47" s="157">
        <f>'6.4.2 Estimación de ventas (Age'!P60 * 0.7</f>
        <v>1771</v>
      </c>
      <c r="L47" s="158">
        <v>6</v>
      </c>
      <c r="M47" s="159">
        <f t="shared" si="17"/>
        <v>10626</v>
      </c>
      <c r="N47" s="157">
        <f>'6.4.2 Estimación de ventas (Age'!T60 * 0.7</f>
        <v>1694</v>
      </c>
      <c r="O47" s="158">
        <v>10</v>
      </c>
      <c r="P47" s="159">
        <f t="shared" si="18"/>
        <v>16940</v>
      </c>
      <c r="Q47" s="160">
        <f t="shared" si="19"/>
        <v>57904</v>
      </c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</row>
    <row r="48" spans="1:32" ht="15.75" customHeight="1" x14ac:dyDescent="0.2">
      <c r="A48" s="156" t="s">
        <v>102</v>
      </c>
      <c r="B48" s="157">
        <f>'6.4.2 Estimación de ventas (Age'!D61 * 0.7</f>
        <v>1540</v>
      </c>
      <c r="C48" s="162">
        <v>2</v>
      </c>
      <c r="D48" s="159">
        <f t="shared" si="14"/>
        <v>3080</v>
      </c>
      <c r="E48" s="157">
        <f>'6.4.2 Estimación de ventas (Age'!H61 * 0.7</f>
        <v>2156</v>
      </c>
      <c r="F48" s="162">
        <v>5</v>
      </c>
      <c r="G48" s="159">
        <f t="shared" si="15"/>
        <v>10780</v>
      </c>
      <c r="H48" s="157">
        <f>'6.4.2 Estimación de ventas (Age'!L61 * 0.7</f>
        <v>1694</v>
      </c>
      <c r="I48" s="162">
        <v>3</v>
      </c>
      <c r="J48" s="159">
        <f t="shared" si="16"/>
        <v>5082</v>
      </c>
      <c r="K48" s="157">
        <f>'6.4.2 Estimación de ventas (Age'!P61 * 0.7</f>
        <v>1771</v>
      </c>
      <c r="L48" s="158">
        <v>6</v>
      </c>
      <c r="M48" s="159">
        <f t="shared" si="17"/>
        <v>10626</v>
      </c>
      <c r="N48" s="157">
        <f>'6.4.2 Estimación de ventas (Age'!T61 * 0.7</f>
        <v>1463</v>
      </c>
      <c r="O48" s="158">
        <v>5</v>
      </c>
      <c r="P48" s="159">
        <f t="shared" si="18"/>
        <v>7315</v>
      </c>
      <c r="Q48" s="160">
        <f t="shared" si="19"/>
        <v>36883</v>
      </c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31"/>
    </row>
    <row r="49" spans="1:32" ht="15.75" customHeight="1" x14ac:dyDescent="0.2">
      <c r="A49" s="156" t="s">
        <v>103</v>
      </c>
      <c r="B49" s="157">
        <f>'6.4.2 Estimación de ventas (Age'!D62 * 0.7</f>
        <v>1540</v>
      </c>
      <c r="C49" s="162">
        <v>0</v>
      </c>
      <c r="D49" s="159">
        <f t="shared" si="14"/>
        <v>0</v>
      </c>
      <c r="E49" s="157">
        <f>'6.4.2 Estimación de ventas (Age'!H62 * 0.7</f>
        <v>1847.9999999999998</v>
      </c>
      <c r="F49" s="162">
        <v>2</v>
      </c>
      <c r="G49" s="159">
        <f t="shared" si="15"/>
        <v>3695.9999999999995</v>
      </c>
      <c r="H49" s="157">
        <f>'6.4.2 Estimación de ventas (Age'!L62 * 0.7</f>
        <v>1694</v>
      </c>
      <c r="I49" s="162">
        <v>0</v>
      </c>
      <c r="J49" s="159">
        <f t="shared" si="16"/>
        <v>0</v>
      </c>
      <c r="K49" s="157">
        <f>'6.4.2 Estimación de ventas (Age'!P62 * 0.7</f>
        <v>1771</v>
      </c>
      <c r="L49" s="158">
        <v>1</v>
      </c>
      <c r="M49" s="159">
        <f t="shared" si="17"/>
        <v>1771</v>
      </c>
      <c r="N49" s="157">
        <f>'6.4.2 Estimación de ventas (Age'!T62 * 0.7</f>
        <v>1463</v>
      </c>
      <c r="O49" s="158">
        <v>2</v>
      </c>
      <c r="P49" s="159">
        <f t="shared" si="18"/>
        <v>2926</v>
      </c>
      <c r="Q49" s="160">
        <f t="shared" si="19"/>
        <v>8393</v>
      </c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</row>
    <row r="50" spans="1:32" ht="15.75" customHeight="1" x14ac:dyDescent="0.2">
      <c r="A50" s="156" t="s">
        <v>104</v>
      </c>
      <c r="B50" s="157">
        <f>'6.4.2 Estimación de ventas (Age'!D63 * 0.7</f>
        <v>1540</v>
      </c>
      <c r="C50" s="162">
        <v>0</v>
      </c>
      <c r="D50" s="159">
        <f t="shared" si="14"/>
        <v>0</v>
      </c>
      <c r="E50" s="157">
        <f>'6.4.2 Estimación de ventas (Age'!H63 * 0.7</f>
        <v>1847.9999999999998</v>
      </c>
      <c r="F50" s="162">
        <v>0</v>
      </c>
      <c r="G50" s="159">
        <f t="shared" si="15"/>
        <v>0</v>
      </c>
      <c r="H50" s="157">
        <f>'6.4.2 Estimación de ventas (Age'!L63 * 0.7</f>
        <v>1694</v>
      </c>
      <c r="I50" s="162">
        <v>0</v>
      </c>
      <c r="J50" s="159">
        <f t="shared" si="16"/>
        <v>0</v>
      </c>
      <c r="K50" s="157">
        <f>'6.4.2 Estimación de ventas (Age'!P63 * 0.7</f>
        <v>1463</v>
      </c>
      <c r="L50" s="158">
        <v>0</v>
      </c>
      <c r="M50" s="159">
        <f t="shared" si="17"/>
        <v>0</v>
      </c>
      <c r="N50" s="157">
        <f>'6.4.2 Estimación de ventas (Age'!T63 * 0.7</f>
        <v>1232</v>
      </c>
      <c r="O50" s="158">
        <v>0</v>
      </c>
      <c r="P50" s="159">
        <f t="shared" si="18"/>
        <v>0</v>
      </c>
      <c r="Q50" s="160">
        <f t="shared" si="19"/>
        <v>0</v>
      </c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</row>
    <row r="51" spans="1:32" ht="15.75" customHeight="1" x14ac:dyDescent="0.2">
      <c r="A51" s="156" t="s">
        <v>105</v>
      </c>
      <c r="B51" s="157">
        <f>'6.4.2 Estimación de ventas (Age'!D64 * 0.7</f>
        <v>1309</v>
      </c>
      <c r="C51" s="162">
        <v>0</v>
      </c>
      <c r="D51" s="159">
        <f t="shared" si="14"/>
        <v>0</v>
      </c>
      <c r="E51" s="157">
        <f>'6.4.2 Estimación de ventas (Age'!H64 * 0.7</f>
        <v>1540</v>
      </c>
      <c r="F51" s="162">
        <v>0</v>
      </c>
      <c r="G51" s="159">
        <f t="shared" si="15"/>
        <v>0</v>
      </c>
      <c r="H51" s="157">
        <f>'6.4.2 Estimación de ventas (Age'!L64 * 0.7</f>
        <v>1694</v>
      </c>
      <c r="I51" s="162">
        <v>0</v>
      </c>
      <c r="J51" s="159">
        <f t="shared" si="16"/>
        <v>0</v>
      </c>
      <c r="K51" s="157">
        <f>'6.4.2 Estimación de ventas (Age'!P64 * 0.7</f>
        <v>1463</v>
      </c>
      <c r="L51" s="158">
        <v>2</v>
      </c>
      <c r="M51" s="159">
        <f t="shared" si="17"/>
        <v>2926</v>
      </c>
      <c r="N51" s="157">
        <f>'6.4.2 Estimación de ventas (Age'!T64 * 0.7</f>
        <v>1232</v>
      </c>
      <c r="O51" s="158">
        <v>2</v>
      </c>
      <c r="P51" s="159">
        <f t="shared" si="18"/>
        <v>2464</v>
      </c>
      <c r="Q51" s="160">
        <f t="shared" si="19"/>
        <v>5390</v>
      </c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</row>
    <row r="52" spans="1:32" ht="15.75" customHeight="1" x14ac:dyDescent="0.2">
      <c r="A52" s="156" t="s">
        <v>106</v>
      </c>
      <c r="B52" s="157">
        <f>'6.4.2 Estimación de ventas (Age'!D65 * 0.7</f>
        <v>1847.9999999999998</v>
      </c>
      <c r="C52" s="162">
        <v>4</v>
      </c>
      <c r="D52" s="159">
        <f t="shared" si="14"/>
        <v>7391.9999999999991</v>
      </c>
      <c r="E52" s="157">
        <f>'6.4.2 Estimación de ventas (Age'!H65 * 0.7</f>
        <v>1847.9999999999998</v>
      </c>
      <c r="F52" s="162">
        <v>6</v>
      </c>
      <c r="G52" s="159">
        <f t="shared" si="15"/>
        <v>11087.999999999998</v>
      </c>
      <c r="H52" s="157">
        <f>'6.4.2 Estimación de ventas (Age'!L65 * 0.7</f>
        <v>1694</v>
      </c>
      <c r="I52" s="162">
        <v>6</v>
      </c>
      <c r="J52" s="159">
        <f t="shared" si="16"/>
        <v>10164</v>
      </c>
      <c r="K52" s="157">
        <f>'6.4.2 Estimación de ventas (Age'!P65 * 0.7</f>
        <v>1771</v>
      </c>
      <c r="L52" s="158">
        <v>6</v>
      </c>
      <c r="M52" s="159">
        <f t="shared" si="17"/>
        <v>10626</v>
      </c>
      <c r="N52" s="157">
        <f>'6.4.2 Estimación de ventas (Age'!T65 * 0.7</f>
        <v>1463</v>
      </c>
      <c r="O52" s="158">
        <v>8</v>
      </c>
      <c r="P52" s="159">
        <f t="shared" si="18"/>
        <v>11704</v>
      </c>
      <c r="Q52" s="160">
        <f t="shared" si="19"/>
        <v>50974</v>
      </c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</row>
    <row r="53" spans="1:32" ht="15.75" customHeight="1" x14ac:dyDescent="0.2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</row>
    <row r="54" spans="1:32" ht="15.75" customHeight="1" x14ac:dyDescent="0.2">
      <c r="A54" s="244" t="s">
        <v>168</v>
      </c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6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</row>
    <row r="55" spans="1:32" ht="15.75" customHeight="1" x14ac:dyDescent="0.2">
      <c r="A55" s="241" t="s">
        <v>121</v>
      </c>
      <c r="B55" s="247" t="s">
        <v>267</v>
      </c>
      <c r="C55" s="181"/>
      <c r="D55" s="168"/>
      <c r="E55" s="247" t="s">
        <v>268</v>
      </c>
      <c r="F55" s="181"/>
      <c r="G55" s="168"/>
      <c r="H55" s="247" t="s">
        <v>269</v>
      </c>
      <c r="I55" s="181"/>
      <c r="J55" s="168"/>
      <c r="K55" s="240" t="s">
        <v>270</v>
      </c>
      <c r="L55" s="181"/>
      <c r="M55" s="168"/>
      <c r="N55" s="240" t="s">
        <v>271</v>
      </c>
      <c r="O55" s="181"/>
      <c r="P55" s="168"/>
      <c r="Q55" s="241" t="s">
        <v>127</v>
      </c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</row>
    <row r="56" spans="1:32" ht="15.75" customHeight="1" x14ac:dyDescent="0.2">
      <c r="A56" s="171"/>
      <c r="B56" s="161" t="s">
        <v>272</v>
      </c>
      <c r="C56" s="161" t="s">
        <v>273</v>
      </c>
      <c r="D56" s="161" t="s">
        <v>274</v>
      </c>
      <c r="E56" s="161" t="s">
        <v>272</v>
      </c>
      <c r="F56" s="161" t="s">
        <v>273</v>
      </c>
      <c r="G56" s="161" t="s">
        <v>275</v>
      </c>
      <c r="H56" s="161" t="s">
        <v>272</v>
      </c>
      <c r="I56" s="161" t="s">
        <v>273</v>
      </c>
      <c r="J56" s="161" t="s">
        <v>276</v>
      </c>
      <c r="K56" s="161" t="s">
        <v>272</v>
      </c>
      <c r="L56" s="161" t="s">
        <v>273</v>
      </c>
      <c r="M56" s="161" t="s">
        <v>277</v>
      </c>
      <c r="N56" s="161" t="s">
        <v>272</v>
      </c>
      <c r="O56" s="161" t="s">
        <v>273</v>
      </c>
      <c r="P56" s="161" t="s">
        <v>278</v>
      </c>
      <c r="Q56" s="17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</row>
    <row r="57" spans="1:32" ht="15.75" customHeight="1" x14ac:dyDescent="0.2">
      <c r="A57" s="156" t="s">
        <v>95</v>
      </c>
      <c r="B57" s="157">
        <f>'6.4.2 Estimación de ventas (Age'!D78 * 0.7</f>
        <v>2032.8</v>
      </c>
      <c r="C57" s="162">
        <v>8</v>
      </c>
      <c r="D57" s="159">
        <f t="shared" ref="D57:D68" si="20">B57*C57</f>
        <v>16262.4</v>
      </c>
      <c r="E57" s="157">
        <f>'6.4.2 Estimación de ventas (Age'!H78 * 0.7</f>
        <v>1940.3999999999999</v>
      </c>
      <c r="F57" s="158">
        <v>6</v>
      </c>
      <c r="G57" s="159">
        <f t="shared" ref="G57:G68" si="21">E57*F57</f>
        <v>11642.4</v>
      </c>
      <c r="H57" s="157">
        <f>'6.4.2 Estimación de ventas (Age'!L78 * 0.7</f>
        <v>2102.1</v>
      </c>
      <c r="I57" s="162">
        <v>6</v>
      </c>
      <c r="J57" s="159">
        <f t="shared" ref="J57:J68" si="22">I57*H57</f>
        <v>12612.599999999999</v>
      </c>
      <c r="K57" s="157">
        <f>'6.4.2 Estimación de ventas (Age'!P78 * 0.7</f>
        <v>2183.2999999999997</v>
      </c>
      <c r="L57" s="158">
        <v>10</v>
      </c>
      <c r="M57" s="159">
        <f t="shared" ref="M57:M68" si="23">L57*K57</f>
        <v>21832.999999999996</v>
      </c>
      <c r="N57" s="157">
        <f>'6.4.2 Estimación de ventas (Age'!T78 * 0.7</f>
        <v>1778.6999999999998</v>
      </c>
      <c r="O57" s="158">
        <v>10</v>
      </c>
      <c r="P57" s="159">
        <f t="shared" ref="P57:P68" si="24">O57*N57</f>
        <v>17787</v>
      </c>
      <c r="Q57" s="160">
        <f t="shared" ref="Q57:Q68" si="25">SUM(D57+G57+J57+M57+P57)</f>
        <v>80137.399999999994</v>
      </c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</row>
    <row r="58" spans="1:32" ht="15.75" customHeight="1" x14ac:dyDescent="0.2">
      <c r="A58" s="156" t="s">
        <v>96</v>
      </c>
      <c r="B58" s="157">
        <f>'6.4.2 Estimación de ventas (Age'!D79 * 0.7</f>
        <v>2032.8</v>
      </c>
      <c r="C58" s="162">
        <v>4</v>
      </c>
      <c r="D58" s="159">
        <f t="shared" si="20"/>
        <v>8131.2</v>
      </c>
      <c r="E58" s="157">
        <f>'6.4.2 Estimación de ventas (Age'!H79 * 0.7</f>
        <v>1940.3999999999999</v>
      </c>
      <c r="F58" s="158">
        <v>4</v>
      </c>
      <c r="G58" s="159">
        <f t="shared" si="21"/>
        <v>7761.5999999999995</v>
      </c>
      <c r="H58" s="157">
        <f>'6.4.2 Estimación de ventas (Age'!L79 * 0.7</f>
        <v>2102.1</v>
      </c>
      <c r="I58" s="162">
        <v>4</v>
      </c>
      <c r="J58" s="159">
        <f t="shared" si="22"/>
        <v>8408.4</v>
      </c>
      <c r="K58" s="157">
        <f>'6.4.2 Estimación de ventas (Age'!P79 * 0.7</f>
        <v>2183.2999999999997</v>
      </c>
      <c r="L58" s="158">
        <v>5</v>
      </c>
      <c r="M58" s="159">
        <f t="shared" si="23"/>
        <v>10916.499999999998</v>
      </c>
      <c r="N58" s="157">
        <f>'6.4.2 Estimación de ventas (Age'!T79 * 0.7</f>
        <v>1778.6999999999998</v>
      </c>
      <c r="O58" s="158">
        <v>6</v>
      </c>
      <c r="P58" s="159">
        <f t="shared" si="24"/>
        <v>10672.199999999999</v>
      </c>
      <c r="Q58" s="160">
        <f t="shared" si="25"/>
        <v>45889.899999999994</v>
      </c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131"/>
    </row>
    <row r="59" spans="1:32" ht="15.75" customHeight="1" x14ac:dyDescent="0.2">
      <c r="A59" s="156" t="s">
        <v>97</v>
      </c>
      <c r="B59" s="157">
        <f>'6.4.2 Estimación de ventas (Age'!D80 * 0.7</f>
        <v>1694</v>
      </c>
      <c r="C59" s="162">
        <v>2</v>
      </c>
      <c r="D59" s="159">
        <f t="shared" si="20"/>
        <v>3388</v>
      </c>
      <c r="E59" s="157">
        <f>'6.4.2 Estimación de ventas (Age'!H80 * 0.7</f>
        <v>1617</v>
      </c>
      <c r="F59" s="158">
        <v>1</v>
      </c>
      <c r="G59" s="159">
        <f t="shared" si="21"/>
        <v>1617</v>
      </c>
      <c r="H59" s="157">
        <f>'6.4.2 Estimación de ventas (Age'!L80 * 0.7</f>
        <v>1778.6999999999998</v>
      </c>
      <c r="I59" s="162">
        <v>2</v>
      </c>
      <c r="J59" s="159">
        <f t="shared" si="22"/>
        <v>3557.3999999999996</v>
      </c>
      <c r="K59" s="157">
        <f>'6.4.2 Estimación de ventas (Age'!P80 * 0.7</f>
        <v>1859.8999999999999</v>
      </c>
      <c r="L59" s="158">
        <v>2</v>
      </c>
      <c r="M59" s="159">
        <f t="shared" si="23"/>
        <v>3719.7999999999997</v>
      </c>
      <c r="N59" s="157">
        <f>'6.4.2 Estimación de ventas (Age'!T80 * 0.7</f>
        <v>1536.5</v>
      </c>
      <c r="O59" s="158">
        <v>3</v>
      </c>
      <c r="P59" s="159">
        <f t="shared" si="24"/>
        <v>4609.5</v>
      </c>
      <c r="Q59" s="160">
        <f t="shared" si="25"/>
        <v>16891.699999999997</v>
      </c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</row>
    <row r="60" spans="1:32" ht="15.75" customHeight="1" x14ac:dyDescent="0.2">
      <c r="A60" s="156" t="s">
        <v>98</v>
      </c>
      <c r="B60" s="157">
        <f>'6.4.2 Estimación de ventas (Age'!D81 * 0.7</f>
        <v>1694</v>
      </c>
      <c r="C60" s="162">
        <v>1</v>
      </c>
      <c r="D60" s="159">
        <f t="shared" si="20"/>
        <v>1694</v>
      </c>
      <c r="E60" s="157">
        <f>'6.4.2 Estimación de ventas (Age'!H81 * 0.7</f>
        <v>1617</v>
      </c>
      <c r="F60" s="158">
        <v>1</v>
      </c>
      <c r="G60" s="159">
        <f t="shared" si="21"/>
        <v>1617</v>
      </c>
      <c r="H60" s="157">
        <f>'6.4.2 Estimación de ventas (Age'!L81 * 0.7</f>
        <v>1778.6999999999998</v>
      </c>
      <c r="I60" s="162">
        <v>2</v>
      </c>
      <c r="J60" s="159">
        <f t="shared" si="22"/>
        <v>3557.3999999999996</v>
      </c>
      <c r="K60" s="157">
        <f>'6.4.2 Estimación de ventas (Age'!P81 * 0.7</f>
        <v>1536.5</v>
      </c>
      <c r="L60" s="158">
        <v>1</v>
      </c>
      <c r="M60" s="159">
        <f t="shared" si="23"/>
        <v>1536.5</v>
      </c>
      <c r="N60" s="157">
        <f>'6.4.2 Estimación de ventas (Age'!T81 * 0.7</f>
        <v>1536.5</v>
      </c>
      <c r="O60" s="158">
        <v>0</v>
      </c>
      <c r="P60" s="159">
        <f t="shared" si="24"/>
        <v>0</v>
      </c>
      <c r="Q60" s="160">
        <f t="shared" si="25"/>
        <v>8404.9</v>
      </c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</row>
    <row r="61" spans="1:32" ht="15.75" customHeight="1" x14ac:dyDescent="0.2">
      <c r="A61" s="156" t="s">
        <v>99</v>
      </c>
      <c r="B61" s="157">
        <f>'6.4.2 Estimación de ventas (Age'!D82 * 0.7</f>
        <v>1439.8999999999999</v>
      </c>
      <c r="C61" s="162">
        <v>1</v>
      </c>
      <c r="D61" s="159">
        <f t="shared" si="20"/>
        <v>1439.8999999999999</v>
      </c>
      <c r="E61" s="157">
        <f>'6.4.2 Estimación de ventas (Age'!H82 * 0.7</f>
        <v>1617</v>
      </c>
      <c r="F61" s="158">
        <v>1</v>
      </c>
      <c r="G61" s="159">
        <f t="shared" si="21"/>
        <v>1617</v>
      </c>
      <c r="H61" s="157">
        <f>'6.4.2 Estimación de ventas (Age'!L82 * 0.7</f>
        <v>1495.8999999999999</v>
      </c>
      <c r="I61" s="162">
        <v>1</v>
      </c>
      <c r="J61" s="159">
        <f t="shared" si="22"/>
        <v>1495.8999999999999</v>
      </c>
      <c r="K61" s="157">
        <f>'6.4.2 Estimación de ventas (Age'!P82 * 0.7</f>
        <v>1536.5</v>
      </c>
      <c r="L61" s="158">
        <v>1</v>
      </c>
      <c r="M61" s="159">
        <f t="shared" si="23"/>
        <v>1536.5</v>
      </c>
      <c r="N61" s="157">
        <f>'6.4.2 Estimación de ventas (Age'!T82 * 0.7</f>
        <v>1293.5999999999999</v>
      </c>
      <c r="O61" s="158">
        <v>0</v>
      </c>
      <c r="P61" s="159">
        <f t="shared" si="24"/>
        <v>0</v>
      </c>
      <c r="Q61" s="160">
        <f t="shared" si="25"/>
        <v>6089.2999999999993</v>
      </c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</row>
    <row r="62" spans="1:32" ht="15.75" customHeight="1" x14ac:dyDescent="0.2">
      <c r="A62" s="156" t="s">
        <v>100</v>
      </c>
      <c r="B62" s="157">
        <f>'6.4.2 Estimación de ventas (Age'!D83 * 0.7</f>
        <v>1439.8999999999999</v>
      </c>
      <c r="C62" s="162">
        <v>2</v>
      </c>
      <c r="D62" s="159">
        <f t="shared" si="20"/>
        <v>2879.7999999999997</v>
      </c>
      <c r="E62" s="157">
        <f>'6.4.2 Estimación de ventas (Age'!H83 * 0.7</f>
        <v>1940.3999999999999</v>
      </c>
      <c r="F62" s="158">
        <v>1</v>
      </c>
      <c r="G62" s="159">
        <f t="shared" si="21"/>
        <v>1940.3999999999999</v>
      </c>
      <c r="H62" s="157">
        <f>'6.4.2 Estimación de ventas (Age'!L83 * 0.7</f>
        <v>1495.8999999999999</v>
      </c>
      <c r="I62" s="162">
        <v>1</v>
      </c>
      <c r="J62" s="159">
        <f t="shared" si="22"/>
        <v>1495.8999999999999</v>
      </c>
      <c r="K62" s="157">
        <f>'6.4.2 Estimación de ventas (Age'!P83 * 0.7</f>
        <v>1536.5</v>
      </c>
      <c r="L62" s="158">
        <v>1</v>
      </c>
      <c r="M62" s="159">
        <f t="shared" si="23"/>
        <v>1536.5</v>
      </c>
      <c r="N62" s="157">
        <f>'6.4.2 Estimación de ventas (Age'!T83 * 0.7</f>
        <v>1293.5999999999999</v>
      </c>
      <c r="O62" s="158">
        <v>2</v>
      </c>
      <c r="P62" s="159">
        <f t="shared" si="24"/>
        <v>2587.1999999999998</v>
      </c>
      <c r="Q62" s="160">
        <f t="shared" si="25"/>
        <v>10439.799999999999</v>
      </c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</row>
    <row r="63" spans="1:32" ht="15.75" customHeight="1" x14ac:dyDescent="0.2">
      <c r="A63" s="156" t="s">
        <v>101</v>
      </c>
      <c r="B63" s="157">
        <f>'6.4.2 Estimación de ventas (Age'!D84 * 0.7</f>
        <v>2032.8</v>
      </c>
      <c r="C63" s="162">
        <v>5</v>
      </c>
      <c r="D63" s="159">
        <f t="shared" si="20"/>
        <v>10164</v>
      </c>
      <c r="E63" s="157">
        <f>'6.4.2 Estimación de ventas (Age'!H84 * 0.7</f>
        <v>2263.7999999999997</v>
      </c>
      <c r="F63" s="158">
        <v>4</v>
      </c>
      <c r="G63" s="159">
        <f t="shared" si="21"/>
        <v>9055.1999999999989</v>
      </c>
      <c r="H63" s="157">
        <f>'6.4.2 Estimación de ventas (Age'!L84 * 0.7</f>
        <v>2102.1</v>
      </c>
      <c r="I63" s="162">
        <v>6</v>
      </c>
      <c r="J63" s="159">
        <f t="shared" si="22"/>
        <v>12612.599999999999</v>
      </c>
      <c r="K63" s="157">
        <f>'6.4.2 Estimación de ventas (Age'!P84 * 0.7</f>
        <v>1859.8999999999999</v>
      </c>
      <c r="L63" s="158">
        <v>8</v>
      </c>
      <c r="M63" s="159">
        <f t="shared" si="23"/>
        <v>14879.199999999999</v>
      </c>
      <c r="N63" s="157">
        <f>'6.4.2 Estimación de ventas (Age'!T84 * 0.7</f>
        <v>1778.6999999999998</v>
      </c>
      <c r="O63" s="158">
        <v>10</v>
      </c>
      <c r="P63" s="159">
        <f t="shared" si="24"/>
        <v>17787</v>
      </c>
      <c r="Q63" s="160">
        <f t="shared" si="25"/>
        <v>64497.999999999993</v>
      </c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131"/>
      <c r="AF63" s="131"/>
    </row>
    <row r="64" spans="1:32" ht="15.75" customHeight="1" x14ac:dyDescent="0.2">
      <c r="A64" s="156" t="s">
        <v>102</v>
      </c>
      <c r="B64" s="157">
        <f>'6.4.2 Estimación de ventas (Age'!D85 * 0.7</f>
        <v>1694</v>
      </c>
      <c r="C64" s="162">
        <v>2</v>
      </c>
      <c r="D64" s="159">
        <f t="shared" si="20"/>
        <v>3388</v>
      </c>
      <c r="E64" s="157">
        <f>'6.4.2 Estimación de ventas (Age'!H85 * 0.7</f>
        <v>2263.7999999999997</v>
      </c>
      <c r="F64" s="158">
        <v>6</v>
      </c>
      <c r="G64" s="159">
        <f t="shared" si="21"/>
        <v>13582.8</v>
      </c>
      <c r="H64" s="157">
        <f>'6.4.2 Estimación de ventas (Age'!L85 * 0.7</f>
        <v>1778.6999999999998</v>
      </c>
      <c r="I64" s="162">
        <v>2</v>
      </c>
      <c r="J64" s="159">
        <f t="shared" si="22"/>
        <v>3557.3999999999996</v>
      </c>
      <c r="K64" s="157">
        <f>'6.4.2 Estimación de ventas (Age'!P85 * 0.7</f>
        <v>1859.8999999999999</v>
      </c>
      <c r="L64" s="158">
        <v>4</v>
      </c>
      <c r="M64" s="159">
        <f t="shared" si="23"/>
        <v>7439.5999999999995</v>
      </c>
      <c r="N64" s="157">
        <f>'6.4.2 Estimación de ventas (Age'!T85 * 0.7</f>
        <v>1536.5</v>
      </c>
      <c r="O64" s="158">
        <v>2</v>
      </c>
      <c r="P64" s="159">
        <f t="shared" si="24"/>
        <v>3073</v>
      </c>
      <c r="Q64" s="160">
        <f t="shared" si="25"/>
        <v>31040.799999999996</v>
      </c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</row>
    <row r="65" spans="1:32" ht="15.75" customHeight="1" x14ac:dyDescent="0.2">
      <c r="A65" s="156" t="s">
        <v>103</v>
      </c>
      <c r="B65" s="157">
        <f>'6.4.2 Estimación de ventas (Age'!D86 * 0.7</f>
        <v>1694</v>
      </c>
      <c r="C65" s="162">
        <v>1</v>
      </c>
      <c r="D65" s="159">
        <f t="shared" si="20"/>
        <v>1694</v>
      </c>
      <c r="E65" s="157">
        <f>'6.4.2 Estimación de ventas (Age'!H86 * 0.7</f>
        <v>1940.3999999999999</v>
      </c>
      <c r="F65" s="158">
        <v>2</v>
      </c>
      <c r="G65" s="159">
        <f t="shared" si="21"/>
        <v>3880.7999999999997</v>
      </c>
      <c r="H65" s="157">
        <f>'6.4.2 Estimación de ventas (Age'!L86 * 0.7</f>
        <v>1778.6999999999998</v>
      </c>
      <c r="I65" s="162">
        <v>1</v>
      </c>
      <c r="J65" s="159">
        <f t="shared" si="22"/>
        <v>1778.6999999999998</v>
      </c>
      <c r="K65" s="157">
        <f>'6.4.2 Estimación de ventas (Age'!P86 * 0.7</f>
        <v>1859.8999999999999</v>
      </c>
      <c r="L65" s="158">
        <v>2</v>
      </c>
      <c r="M65" s="159">
        <f t="shared" si="23"/>
        <v>3719.7999999999997</v>
      </c>
      <c r="N65" s="157">
        <f>'6.4.2 Estimación de ventas (Age'!T86 * 0.7</f>
        <v>1536.5</v>
      </c>
      <c r="O65" s="158">
        <v>0</v>
      </c>
      <c r="P65" s="159">
        <f t="shared" si="24"/>
        <v>0</v>
      </c>
      <c r="Q65" s="160">
        <f t="shared" si="25"/>
        <v>11073.3</v>
      </c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</row>
    <row r="66" spans="1:32" ht="15.75" customHeight="1" x14ac:dyDescent="0.2">
      <c r="A66" s="156" t="s">
        <v>104</v>
      </c>
      <c r="B66" s="157">
        <f>'6.4.2 Estimación de ventas (Age'!D87 * 0.7</f>
        <v>1694</v>
      </c>
      <c r="C66" s="162">
        <v>2</v>
      </c>
      <c r="D66" s="159">
        <f t="shared" si="20"/>
        <v>3388</v>
      </c>
      <c r="E66" s="157">
        <f>'6.4.2 Estimación de ventas (Age'!H87 * 0.7</f>
        <v>1940.3999999999999</v>
      </c>
      <c r="F66" s="158">
        <v>1</v>
      </c>
      <c r="G66" s="159">
        <f t="shared" si="21"/>
        <v>1940.3999999999999</v>
      </c>
      <c r="H66" s="157">
        <f>'6.4.2 Estimación de ventas (Age'!L87 * 0.7</f>
        <v>1778.6999999999998</v>
      </c>
      <c r="I66" s="162">
        <v>1</v>
      </c>
      <c r="J66" s="159">
        <f t="shared" si="22"/>
        <v>1778.6999999999998</v>
      </c>
      <c r="K66" s="157">
        <f>'6.4.2 Estimación de ventas (Age'!P87 * 0.7</f>
        <v>1536.5</v>
      </c>
      <c r="L66" s="158">
        <v>1</v>
      </c>
      <c r="M66" s="159">
        <f t="shared" si="23"/>
        <v>1536.5</v>
      </c>
      <c r="N66" s="157">
        <f>'6.4.2 Estimación de ventas (Age'!T87 * 0.7</f>
        <v>1293.5999999999999</v>
      </c>
      <c r="O66" s="158">
        <v>2</v>
      </c>
      <c r="P66" s="159">
        <f t="shared" si="24"/>
        <v>2587.1999999999998</v>
      </c>
      <c r="Q66" s="160">
        <f t="shared" si="25"/>
        <v>11230.8</v>
      </c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1"/>
    </row>
    <row r="67" spans="1:32" ht="15.75" customHeight="1" x14ac:dyDescent="0.2">
      <c r="A67" s="156" t="s">
        <v>105</v>
      </c>
      <c r="B67" s="157">
        <f>'6.4.2 Estimación de ventas (Age'!D88 * 0.7</f>
        <v>1439.8999999999999</v>
      </c>
      <c r="C67" s="162">
        <v>2</v>
      </c>
      <c r="D67" s="159">
        <f t="shared" si="20"/>
        <v>2879.7999999999997</v>
      </c>
      <c r="E67" s="157">
        <f>'6.4.2 Estimación de ventas (Age'!H88 * 0.7</f>
        <v>1617</v>
      </c>
      <c r="F67" s="158">
        <v>1</v>
      </c>
      <c r="G67" s="159">
        <f t="shared" si="21"/>
        <v>1617</v>
      </c>
      <c r="H67" s="157">
        <f>'6.4.2 Estimación de ventas (Age'!L88 * 0.7</f>
        <v>1778.6999999999998</v>
      </c>
      <c r="I67" s="162">
        <v>2</v>
      </c>
      <c r="J67" s="159">
        <f t="shared" si="22"/>
        <v>3557.3999999999996</v>
      </c>
      <c r="K67" s="157">
        <f>'6.4.2 Estimación de ventas (Age'!P88 * 0.7</f>
        <v>1536.5</v>
      </c>
      <c r="L67" s="158">
        <v>2</v>
      </c>
      <c r="M67" s="159">
        <f t="shared" si="23"/>
        <v>3073</v>
      </c>
      <c r="N67" s="157">
        <f>'6.4.2 Estimación de ventas (Age'!T88 * 0.7</f>
        <v>1293.5999999999999</v>
      </c>
      <c r="O67" s="158">
        <v>2</v>
      </c>
      <c r="P67" s="159">
        <f t="shared" si="24"/>
        <v>2587.1999999999998</v>
      </c>
      <c r="Q67" s="160">
        <f t="shared" si="25"/>
        <v>13714.399999999998</v>
      </c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</row>
    <row r="68" spans="1:32" ht="15.75" customHeight="1" x14ac:dyDescent="0.2">
      <c r="A68" s="156" t="s">
        <v>106</v>
      </c>
      <c r="B68" s="157">
        <f>'6.4.2 Estimación de ventas (Age'!D89 * 0.7</f>
        <v>2032.8</v>
      </c>
      <c r="C68" s="162">
        <v>8</v>
      </c>
      <c r="D68" s="159">
        <f t="shared" si="20"/>
        <v>16262.4</v>
      </c>
      <c r="E68" s="157">
        <f>'6.4.2 Estimación de ventas (Age'!H89 * 0.7</f>
        <v>1940.3999999999999</v>
      </c>
      <c r="F68" s="162">
        <v>8</v>
      </c>
      <c r="G68" s="159">
        <f t="shared" si="21"/>
        <v>15523.199999999999</v>
      </c>
      <c r="H68" s="157">
        <f>'6.4.2 Estimación de ventas (Age'!L89 * 0.7</f>
        <v>1778.6999999999998</v>
      </c>
      <c r="I68" s="162">
        <v>8</v>
      </c>
      <c r="J68" s="159">
        <f t="shared" si="22"/>
        <v>14229.599999999999</v>
      </c>
      <c r="K68" s="157">
        <f>'6.4.2 Estimación de ventas (Age'!P89 * 0.7</f>
        <v>1859.8999999999999</v>
      </c>
      <c r="L68" s="162">
        <v>8</v>
      </c>
      <c r="M68" s="159">
        <f t="shared" si="23"/>
        <v>14879.199999999999</v>
      </c>
      <c r="N68" s="157">
        <f>'6.4.2 Estimación de ventas (Age'!T89 * 0.7</f>
        <v>1536.5</v>
      </c>
      <c r="O68" s="162">
        <v>8</v>
      </c>
      <c r="P68" s="159">
        <f t="shared" si="24"/>
        <v>12292</v>
      </c>
      <c r="Q68" s="160">
        <f t="shared" si="25"/>
        <v>73186.399999999994</v>
      </c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</row>
    <row r="69" spans="1:32" ht="15.75" customHeight="1" x14ac:dyDescent="0.2">
      <c r="A69" s="131"/>
      <c r="B69" s="131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</row>
    <row r="70" spans="1:32" ht="15.75" customHeight="1" x14ac:dyDescent="0.2">
      <c r="A70" s="244" t="s">
        <v>172</v>
      </c>
      <c r="B70" s="245"/>
      <c r="C70" s="245"/>
      <c r="D70" s="245"/>
      <c r="E70" s="245"/>
      <c r="F70" s="245"/>
      <c r="G70" s="245"/>
      <c r="H70" s="245"/>
      <c r="I70" s="245"/>
      <c r="J70" s="245"/>
      <c r="K70" s="245"/>
      <c r="L70" s="245"/>
      <c r="M70" s="245"/>
      <c r="N70" s="245"/>
      <c r="O70" s="245"/>
      <c r="P70" s="245"/>
      <c r="Q70" s="246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</row>
    <row r="71" spans="1:32" ht="15.75" customHeight="1" x14ac:dyDescent="0.2">
      <c r="A71" s="242" t="s">
        <v>121</v>
      </c>
      <c r="B71" s="247" t="s">
        <v>267</v>
      </c>
      <c r="C71" s="181"/>
      <c r="D71" s="168"/>
      <c r="E71" s="247" t="s">
        <v>268</v>
      </c>
      <c r="F71" s="181"/>
      <c r="G71" s="168"/>
      <c r="H71" s="247" t="s">
        <v>269</v>
      </c>
      <c r="I71" s="181"/>
      <c r="J71" s="168"/>
      <c r="K71" s="240" t="s">
        <v>270</v>
      </c>
      <c r="L71" s="181"/>
      <c r="M71" s="168"/>
      <c r="N71" s="240" t="s">
        <v>271</v>
      </c>
      <c r="O71" s="181"/>
      <c r="P71" s="168"/>
      <c r="Q71" s="241" t="s">
        <v>127</v>
      </c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</row>
    <row r="72" spans="1:32" ht="15.75" customHeight="1" x14ac:dyDescent="0.2">
      <c r="A72" s="171"/>
      <c r="B72" s="163" t="s">
        <v>272</v>
      </c>
      <c r="C72" s="163" t="s">
        <v>273</v>
      </c>
      <c r="D72" s="163" t="s">
        <v>274</v>
      </c>
      <c r="E72" s="163" t="s">
        <v>272</v>
      </c>
      <c r="F72" s="163" t="s">
        <v>273</v>
      </c>
      <c r="G72" s="163" t="s">
        <v>275</v>
      </c>
      <c r="H72" s="163" t="s">
        <v>272</v>
      </c>
      <c r="I72" s="163" t="s">
        <v>273</v>
      </c>
      <c r="J72" s="163" t="s">
        <v>276</v>
      </c>
      <c r="K72" s="163" t="s">
        <v>272</v>
      </c>
      <c r="L72" s="163" t="s">
        <v>273</v>
      </c>
      <c r="M72" s="163" t="s">
        <v>277</v>
      </c>
      <c r="N72" s="163" t="s">
        <v>272</v>
      </c>
      <c r="O72" s="163" t="s">
        <v>273</v>
      </c>
      <c r="P72" s="163" t="s">
        <v>278</v>
      </c>
      <c r="Q72" s="17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</row>
    <row r="73" spans="1:32" ht="15.75" customHeight="1" x14ac:dyDescent="0.2">
      <c r="A73" s="164" t="s">
        <v>95</v>
      </c>
      <c r="B73" s="157">
        <f>'6.4.2 Estimación de ventas (Age'!D102 * 0.7</f>
        <v>2235.7999999999997</v>
      </c>
      <c r="C73" s="162">
        <v>10</v>
      </c>
      <c r="D73" s="165">
        <f t="shared" ref="D73:D84" si="26">B73*C73</f>
        <v>22357.999999999996</v>
      </c>
      <c r="E73" s="157">
        <f>'6.4.2 Estimación de ventas (Age'!H102 * 0.7</f>
        <v>2037.6999999999998</v>
      </c>
      <c r="F73" s="162">
        <v>14</v>
      </c>
      <c r="G73" s="165">
        <f t="shared" ref="G73:G84" si="27">E73*F73</f>
        <v>28527.799999999996</v>
      </c>
      <c r="H73" s="157">
        <f>'6.4.2 Estimación de ventas (Age'!L102 * 0.7</f>
        <v>2207.1</v>
      </c>
      <c r="I73" s="166">
        <v>16</v>
      </c>
      <c r="J73" s="165">
        <f t="shared" ref="J73:J84" si="28">I73*H73</f>
        <v>35313.599999999999</v>
      </c>
      <c r="K73" s="157">
        <f>'6.4.2 Estimación de ventas (Age'!P102 * 0.7</f>
        <v>2292.5</v>
      </c>
      <c r="L73" s="158">
        <v>14</v>
      </c>
      <c r="M73" s="165">
        <f t="shared" ref="M73:M84" si="29">L73*K73</f>
        <v>32095</v>
      </c>
      <c r="N73" s="157">
        <f>'6.4.2 Estimación de ventas (Age'!T102 * 0.7</f>
        <v>1867.6</v>
      </c>
      <c r="O73" s="158">
        <v>12</v>
      </c>
      <c r="P73" s="165">
        <f t="shared" ref="P73:P84" si="30">O73*N73</f>
        <v>22411.199999999997</v>
      </c>
      <c r="Q73" s="160">
        <f t="shared" ref="Q73:Q84" si="31">SUM(D73+G73+J73+M73+P73)</f>
        <v>140705.59999999998</v>
      </c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</row>
    <row r="74" spans="1:32" ht="15.75" customHeight="1" x14ac:dyDescent="0.2">
      <c r="A74" s="164" t="s">
        <v>96</v>
      </c>
      <c r="B74" s="157">
        <f>'6.4.2 Estimación de ventas (Age'!D103 * 0.7</f>
        <v>2235.7999999999997</v>
      </c>
      <c r="C74" s="162">
        <v>5</v>
      </c>
      <c r="D74" s="165">
        <f t="shared" si="26"/>
        <v>11178.999999999998</v>
      </c>
      <c r="E74" s="157">
        <f>'6.4.2 Estimación de ventas (Age'!H103 * 0.7</f>
        <v>2037.6999999999998</v>
      </c>
      <c r="F74" s="162">
        <v>10</v>
      </c>
      <c r="G74" s="165">
        <f t="shared" si="27"/>
        <v>20377</v>
      </c>
      <c r="H74" s="157">
        <f>'6.4.2 Estimación de ventas (Age'!L103 * 0.7</f>
        <v>2207.1</v>
      </c>
      <c r="I74" s="166">
        <v>6</v>
      </c>
      <c r="J74" s="165">
        <f t="shared" si="28"/>
        <v>13242.599999999999</v>
      </c>
      <c r="K74" s="157">
        <f>'6.4.2 Estimación de ventas (Age'!P103 * 0.7</f>
        <v>2292.5</v>
      </c>
      <c r="L74" s="158">
        <v>10</v>
      </c>
      <c r="M74" s="165">
        <f t="shared" si="29"/>
        <v>22925</v>
      </c>
      <c r="N74" s="157">
        <f>'6.4.2 Estimación de ventas (Age'!T103 * 0.7</f>
        <v>1867.6</v>
      </c>
      <c r="O74" s="158">
        <v>4</v>
      </c>
      <c r="P74" s="165">
        <f t="shared" si="30"/>
        <v>7470.4</v>
      </c>
      <c r="Q74" s="160">
        <f t="shared" si="31"/>
        <v>75194</v>
      </c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</row>
    <row r="75" spans="1:32" ht="15.75" customHeight="1" x14ac:dyDescent="0.2">
      <c r="A75" s="164" t="s">
        <v>97</v>
      </c>
      <c r="B75" s="157">
        <f>'6.4.2 Estimación de ventas (Age'!D104 * 0.7</f>
        <v>1863.3999999999999</v>
      </c>
      <c r="C75" s="162">
        <v>4</v>
      </c>
      <c r="D75" s="165">
        <f t="shared" si="26"/>
        <v>7453.5999999999995</v>
      </c>
      <c r="E75" s="157">
        <f>'6.4.2 Estimación de ventas (Age'!H104 * 0.7</f>
        <v>1698.1999999999998</v>
      </c>
      <c r="F75" s="162">
        <v>2</v>
      </c>
      <c r="G75" s="165">
        <f t="shared" si="27"/>
        <v>3396.3999999999996</v>
      </c>
      <c r="H75" s="157">
        <f>'6.4.2 Estimación de ventas (Age'!L104 * 0.7</f>
        <v>1867.6</v>
      </c>
      <c r="I75" s="166">
        <v>3</v>
      </c>
      <c r="J75" s="165">
        <f t="shared" si="28"/>
        <v>5602.7999999999993</v>
      </c>
      <c r="K75" s="157">
        <f>'6.4.2 Estimación de ventas (Age'!P104 * 0.7</f>
        <v>1952.9999999999998</v>
      </c>
      <c r="L75" s="158">
        <v>3</v>
      </c>
      <c r="M75" s="165">
        <f t="shared" si="29"/>
        <v>5858.9999999999991</v>
      </c>
      <c r="N75" s="157">
        <f>'6.4.2 Estimación de ventas (Age'!T104 * 0.7</f>
        <v>1613.5</v>
      </c>
      <c r="O75" s="158">
        <v>3</v>
      </c>
      <c r="P75" s="165">
        <f t="shared" si="30"/>
        <v>4840.5</v>
      </c>
      <c r="Q75" s="160">
        <f t="shared" si="31"/>
        <v>27152.3</v>
      </c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</row>
    <row r="76" spans="1:32" ht="15.75" customHeight="1" x14ac:dyDescent="0.2">
      <c r="A76" s="164" t="s">
        <v>98</v>
      </c>
      <c r="B76" s="157">
        <f>'6.4.2 Estimación de ventas (Age'!D105 * 0.7</f>
        <v>1863.3999999999999</v>
      </c>
      <c r="C76" s="162">
        <v>2</v>
      </c>
      <c r="D76" s="165">
        <f t="shared" si="26"/>
        <v>3726.7999999999997</v>
      </c>
      <c r="E76" s="157">
        <f>'6.4.2 Estimación de ventas (Age'!H105 * 0.7</f>
        <v>1698.1999999999998</v>
      </c>
      <c r="F76" s="162">
        <v>2</v>
      </c>
      <c r="G76" s="165">
        <f t="shared" si="27"/>
        <v>3396.3999999999996</v>
      </c>
      <c r="H76" s="157">
        <f>'6.4.2 Estimación de ventas (Age'!L105 * 0.7</f>
        <v>1867.6</v>
      </c>
      <c r="I76" s="166">
        <v>2</v>
      </c>
      <c r="J76" s="165">
        <f t="shared" si="28"/>
        <v>3735.2</v>
      </c>
      <c r="K76" s="157">
        <f>'6.4.2 Estimación de ventas (Age'!P105 * 0.7</f>
        <v>1613.5</v>
      </c>
      <c r="L76" s="158">
        <v>2</v>
      </c>
      <c r="M76" s="165">
        <f t="shared" si="29"/>
        <v>3227</v>
      </c>
      <c r="N76" s="157">
        <f>'6.4.2 Estimación de ventas (Age'!T105 * 0.7</f>
        <v>1613.5</v>
      </c>
      <c r="O76" s="158">
        <v>3</v>
      </c>
      <c r="P76" s="165">
        <f t="shared" si="30"/>
        <v>4840.5</v>
      </c>
      <c r="Q76" s="160">
        <f t="shared" si="31"/>
        <v>18925.899999999998</v>
      </c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</row>
    <row r="77" spans="1:32" ht="15.75" customHeight="1" x14ac:dyDescent="0.2">
      <c r="A77" s="164" t="s">
        <v>99</v>
      </c>
      <c r="B77" s="157">
        <f>'6.4.2 Estimación de ventas (Age'!D106 * 0.7</f>
        <v>1584.1</v>
      </c>
      <c r="C77" s="162">
        <v>2</v>
      </c>
      <c r="D77" s="165">
        <f t="shared" si="26"/>
        <v>3168.2</v>
      </c>
      <c r="E77" s="157">
        <f>'6.4.2 Estimación de ventas (Age'!H106 * 0.7</f>
        <v>1698.1999999999998</v>
      </c>
      <c r="F77" s="162">
        <v>2</v>
      </c>
      <c r="G77" s="165">
        <f t="shared" si="27"/>
        <v>3396.3999999999996</v>
      </c>
      <c r="H77" s="157">
        <f>'6.4.2 Estimación de ventas (Age'!L106 * 0.7</f>
        <v>1570.8</v>
      </c>
      <c r="I77" s="166">
        <v>2</v>
      </c>
      <c r="J77" s="165">
        <f t="shared" si="28"/>
        <v>3141.6</v>
      </c>
      <c r="K77" s="157">
        <f>'6.4.2 Estimación de ventas (Age'!P106 * 0.7</f>
        <v>1613.5</v>
      </c>
      <c r="L77" s="158">
        <v>2</v>
      </c>
      <c r="M77" s="165">
        <f t="shared" si="29"/>
        <v>3227</v>
      </c>
      <c r="N77" s="157">
        <f>'6.4.2 Estimación de ventas (Age'!T106 * 0.7</f>
        <v>1358</v>
      </c>
      <c r="O77" s="158">
        <v>2</v>
      </c>
      <c r="P77" s="165">
        <f t="shared" si="30"/>
        <v>2716</v>
      </c>
      <c r="Q77" s="160">
        <f t="shared" si="31"/>
        <v>15649.199999999999</v>
      </c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</row>
    <row r="78" spans="1:32" ht="15.75" customHeight="1" x14ac:dyDescent="0.2">
      <c r="A78" s="164" t="s">
        <v>100</v>
      </c>
      <c r="B78" s="157">
        <f>'6.4.2 Estimación de ventas (Age'!D107 * 0.7</f>
        <v>1584.1</v>
      </c>
      <c r="C78" s="162">
        <v>2</v>
      </c>
      <c r="D78" s="165">
        <f t="shared" si="26"/>
        <v>3168.2</v>
      </c>
      <c r="E78" s="157">
        <f>'6.4.2 Estimación de ventas (Age'!H107 * 0.7</f>
        <v>2037.6999999999998</v>
      </c>
      <c r="F78" s="162">
        <v>5</v>
      </c>
      <c r="G78" s="165">
        <f t="shared" si="27"/>
        <v>10188.5</v>
      </c>
      <c r="H78" s="157">
        <f>'6.4.2 Estimación de ventas (Age'!L107 * 0.7</f>
        <v>1570.8</v>
      </c>
      <c r="I78" s="166">
        <v>2</v>
      </c>
      <c r="J78" s="165">
        <f t="shared" si="28"/>
        <v>3141.6</v>
      </c>
      <c r="K78" s="157">
        <f>'6.4.2 Estimación de ventas (Age'!P107 * 0.7</f>
        <v>1613.5</v>
      </c>
      <c r="L78" s="158">
        <v>4</v>
      </c>
      <c r="M78" s="165">
        <f t="shared" si="29"/>
        <v>6454</v>
      </c>
      <c r="N78" s="157">
        <f>'6.4.2 Estimación de ventas (Age'!T107 * 0.7</f>
        <v>1358</v>
      </c>
      <c r="O78" s="158">
        <v>2</v>
      </c>
      <c r="P78" s="165">
        <f t="shared" si="30"/>
        <v>2716</v>
      </c>
      <c r="Q78" s="160">
        <f t="shared" si="31"/>
        <v>25668.3</v>
      </c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</row>
    <row r="79" spans="1:32" ht="15.75" customHeight="1" x14ac:dyDescent="0.2">
      <c r="A79" s="164" t="s">
        <v>101</v>
      </c>
      <c r="B79" s="157">
        <f>'6.4.2 Estimación de ventas (Age'!D108 * 0.7</f>
        <v>2235.7999999999997</v>
      </c>
      <c r="C79" s="162">
        <v>5</v>
      </c>
      <c r="D79" s="165">
        <f t="shared" si="26"/>
        <v>11178.999999999998</v>
      </c>
      <c r="E79" s="157">
        <f>'6.4.2 Estimación de ventas (Age'!H108 * 0.7</f>
        <v>2377.1999999999998</v>
      </c>
      <c r="F79" s="162">
        <v>10</v>
      </c>
      <c r="G79" s="165">
        <f t="shared" si="27"/>
        <v>23772</v>
      </c>
      <c r="H79" s="157">
        <f>'6.4.2 Estimación de ventas (Age'!L108 * 0.7</f>
        <v>2207.1</v>
      </c>
      <c r="I79" s="166">
        <v>8</v>
      </c>
      <c r="J79" s="165">
        <f t="shared" si="28"/>
        <v>17656.8</v>
      </c>
      <c r="K79" s="157">
        <f>'6.4.2 Estimación de ventas (Age'!P108 * 0.7</f>
        <v>1952.9999999999998</v>
      </c>
      <c r="L79" s="158">
        <v>10</v>
      </c>
      <c r="M79" s="165">
        <f t="shared" si="29"/>
        <v>19529.999999999996</v>
      </c>
      <c r="N79" s="157">
        <f>'6.4.2 Estimación de ventas (Age'!T108 * 0.7</f>
        <v>1867.6</v>
      </c>
      <c r="O79" s="158">
        <v>12</v>
      </c>
      <c r="P79" s="165">
        <f t="shared" si="30"/>
        <v>22411.199999999997</v>
      </c>
      <c r="Q79" s="160">
        <f t="shared" si="31"/>
        <v>94549</v>
      </c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</row>
    <row r="80" spans="1:32" ht="15.75" customHeight="1" x14ac:dyDescent="0.2">
      <c r="A80" s="164" t="s">
        <v>102</v>
      </c>
      <c r="B80" s="157">
        <f>'6.4.2 Estimación de ventas (Age'!D109 * 0.7</f>
        <v>1863.3999999999999</v>
      </c>
      <c r="C80" s="162">
        <v>5</v>
      </c>
      <c r="D80" s="165">
        <f t="shared" si="26"/>
        <v>9317</v>
      </c>
      <c r="E80" s="157">
        <f>'6.4.2 Estimación de ventas (Age'!H109 * 0.7</f>
        <v>2377.1999999999998</v>
      </c>
      <c r="F80" s="162">
        <v>5</v>
      </c>
      <c r="G80" s="165">
        <f t="shared" si="27"/>
        <v>11886</v>
      </c>
      <c r="H80" s="157">
        <f>'6.4.2 Estimación de ventas (Age'!L109 * 0.7</f>
        <v>1867.6</v>
      </c>
      <c r="I80" s="166">
        <v>2</v>
      </c>
      <c r="J80" s="165">
        <f t="shared" si="28"/>
        <v>3735.2</v>
      </c>
      <c r="K80" s="157">
        <f>'6.4.2 Estimación de ventas (Age'!P109 * 0.7</f>
        <v>1952.9999999999998</v>
      </c>
      <c r="L80" s="158">
        <v>6</v>
      </c>
      <c r="M80" s="165">
        <f t="shared" si="29"/>
        <v>11717.999999999998</v>
      </c>
      <c r="N80" s="157">
        <f>'6.4.2 Estimación de ventas (Age'!T109 * 0.7</f>
        <v>1613.5</v>
      </c>
      <c r="O80" s="158">
        <v>6</v>
      </c>
      <c r="P80" s="165">
        <f t="shared" si="30"/>
        <v>9681</v>
      </c>
      <c r="Q80" s="160">
        <f t="shared" si="31"/>
        <v>46337.2</v>
      </c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1"/>
    </row>
    <row r="81" spans="1:32" ht="15.75" customHeight="1" x14ac:dyDescent="0.2">
      <c r="A81" s="164" t="s">
        <v>103</v>
      </c>
      <c r="B81" s="157">
        <f>'6.4.2 Estimación de ventas (Age'!D110 * 0.7</f>
        <v>1863.3999999999999</v>
      </c>
      <c r="C81" s="162">
        <v>4</v>
      </c>
      <c r="D81" s="165">
        <f t="shared" si="26"/>
        <v>7453.5999999999995</v>
      </c>
      <c r="E81" s="157">
        <f>'6.4.2 Estimación de ventas (Age'!H110 * 0.7</f>
        <v>2037.6999999999998</v>
      </c>
      <c r="F81" s="162">
        <v>2</v>
      </c>
      <c r="G81" s="165">
        <f t="shared" si="27"/>
        <v>4075.3999999999996</v>
      </c>
      <c r="H81" s="157">
        <f>'6.4.2 Estimación de ventas (Age'!L110 * 0.7</f>
        <v>1867.6</v>
      </c>
      <c r="I81" s="166">
        <v>2</v>
      </c>
      <c r="J81" s="165">
        <f t="shared" si="28"/>
        <v>3735.2</v>
      </c>
      <c r="K81" s="157">
        <f>'6.4.2 Estimación de ventas (Age'!P110 * 0.7</f>
        <v>1952.9999999999998</v>
      </c>
      <c r="L81" s="158">
        <v>2</v>
      </c>
      <c r="M81" s="165">
        <f t="shared" si="29"/>
        <v>3905.9999999999995</v>
      </c>
      <c r="N81" s="157">
        <f>'6.4.2 Estimación de ventas (Age'!T110 * 0.7</f>
        <v>1613.5</v>
      </c>
      <c r="O81" s="158">
        <v>6</v>
      </c>
      <c r="P81" s="165">
        <f t="shared" si="30"/>
        <v>9681</v>
      </c>
      <c r="Q81" s="160">
        <f t="shared" si="31"/>
        <v>28851.200000000001</v>
      </c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</row>
    <row r="82" spans="1:32" ht="15.75" customHeight="1" x14ac:dyDescent="0.2">
      <c r="A82" s="164" t="s">
        <v>104</v>
      </c>
      <c r="B82" s="157">
        <f>'6.4.2 Estimación de ventas (Age'!D111 * 0.7</f>
        <v>1863.3999999999999</v>
      </c>
      <c r="C82" s="162">
        <v>2</v>
      </c>
      <c r="D82" s="165">
        <f t="shared" si="26"/>
        <v>3726.7999999999997</v>
      </c>
      <c r="E82" s="157">
        <f>'6.4.2 Estimación de ventas (Age'!H111 * 0.7</f>
        <v>2037.6999999999998</v>
      </c>
      <c r="F82" s="162">
        <v>2</v>
      </c>
      <c r="G82" s="165">
        <f t="shared" si="27"/>
        <v>4075.3999999999996</v>
      </c>
      <c r="H82" s="157">
        <f>'6.4.2 Estimación de ventas (Age'!L111 * 0.7</f>
        <v>1867.6</v>
      </c>
      <c r="I82" s="166">
        <v>2</v>
      </c>
      <c r="J82" s="165">
        <f t="shared" si="28"/>
        <v>3735.2</v>
      </c>
      <c r="K82" s="157">
        <f>'6.4.2 Estimación de ventas (Age'!P111 * 0.7</f>
        <v>1613.5</v>
      </c>
      <c r="L82" s="158">
        <v>2</v>
      </c>
      <c r="M82" s="165">
        <f t="shared" si="29"/>
        <v>3227</v>
      </c>
      <c r="N82" s="157">
        <f>'6.4.2 Estimación de ventas (Age'!T111 * 0.7</f>
        <v>1358</v>
      </c>
      <c r="O82" s="158">
        <v>4</v>
      </c>
      <c r="P82" s="165">
        <f t="shared" si="30"/>
        <v>5432</v>
      </c>
      <c r="Q82" s="160">
        <f t="shared" si="31"/>
        <v>20196.399999999998</v>
      </c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1"/>
    </row>
    <row r="83" spans="1:32" ht="15.75" customHeight="1" x14ac:dyDescent="0.2">
      <c r="A83" s="164" t="s">
        <v>105</v>
      </c>
      <c r="B83" s="157">
        <f>'6.4.2 Estimación de ventas (Age'!D112 * 0.7</f>
        <v>1584.1</v>
      </c>
      <c r="C83" s="162">
        <v>2</v>
      </c>
      <c r="D83" s="165">
        <f t="shared" si="26"/>
        <v>3168.2</v>
      </c>
      <c r="E83" s="157">
        <f>'6.4.2 Estimación de ventas (Age'!H112 * 0.7</f>
        <v>1698.1999999999998</v>
      </c>
      <c r="F83" s="162">
        <v>2</v>
      </c>
      <c r="G83" s="165">
        <f t="shared" si="27"/>
        <v>3396.3999999999996</v>
      </c>
      <c r="H83" s="157">
        <f>'6.4.2 Estimación de ventas (Age'!L112 * 0.7</f>
        <v>1867.6</v>
      </c>
      <c r="I83" s="166">
        <v>2</v>
      </c>
      <c r="J83" s="165">
        <f t="shared" si="28"/>
        <v>3735.2</v>
      </c>
      <c r="K83" s="157">
        <f>'6.4.2 Estimación de ventas (Age'!P112 * 0.7</f>
        <v>1613.5</v>
      </c>
      <c r="L83" s="158">
        <v>4</v>
      </c>
      <c r="M83" s="165">
        <f t="shared" si="29"/>
        <v>6454</v>
      </c>
      <c r="N83" s="157">
        <f>'6.4.2 Estimación de ventas (Age'!T112 * 0.7</f>
        <v>1358</v>
      </c>
      <c r="O83" s="158">
        <v>8</v>
      </c>
      <c r="P83" s="165">
        <f t="shared" si="30"/>
        <v>10864</v>
      </c>
      <c r="Q83" s="160">
        <f t="shared" si="31"/>
        <v>27617.8</v>
      </c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131"/>
    </row>
    <row r="84" spans="1:32" ht="15.75" customHeight="1" x14ac:dyDescent="0.2">
      <c r="A84" s="164" t="s">
        <v>106</v>
      </c>
      <c r="B84" s="157">
        <f>'6.4.2 Estimación de ventas (Age'!D113 * 0.7</f>
        <v>2235.7999999999997</v>
      </c>
      <c r="C84" s="162">
        <v>10</v>
      </c>
      <c r="D84" s="165">
        <f t="shared" si="26"/>
        <v>22357.999999999996</v>
      </c>
      <c r="E84" s="157">
        <f>'6.4.2 Estimación de ventas (Age'!H113 * 0.7</f>
        <v>2037.6999999999998</v>
      </c>
      <c r="F84" s="162">
        <v>10</v>
      </c>
      <c r="G84" s="165">
        <f t="shared" si="27"/>
        <v>20377</v>
      </c>
      <c r="H84" s="157">
        <f>'6.4.2 Estimación de ventas (Age'!L113 * 0.7</f>
        <v>1867.6</v>
      </c>
      <c r="I84" s="162">
        <v>10</v>
      </c>
      <c r="J84" s="165">
        <f t="shared" si="28"/>
        <v>18676</v>
      </c>
      <c r="K84" s="157">
        <f>'6.4.2 Estimación de ventas (Age'!P113 * 0.7</f>
        <v>1952.9999999999998</v>
      </c>
      <c r="L84" s="162">
        <v>10</v>
      </c>
      <c r="M84" s="165">
        <f t="shared" si="29"/>
        <v>19529.999999999996</v>
      </c>
      <c r="N84" s="157">
        <f>'6.4.2 Estimación de ventas (Age'!T113 * 0.7</f>
        <v>1867.6</v>
      </c>
      <c r="O84" s="162">
        <v>10</v>
      </c>
      <c r="P84" s="165">
        <f t="shared" si="30"/>
        <v>18676</v>
      </c>
      <c r="Q84" s="160">
        <f t="shared" si="31"/>
        <v>99617</v>
      </c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</row>
    <row r="85" spans="1:32" ht="15.75" customHeight="1" x14ac:dyDescent="0.2">
      <c r="A85" s="131"/>
      <c r="B85" s="131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</row>
    <row r="86" spans="1:32" ht="15.75" customHeight="1" x14ac:dyDescent="0.2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131"/>
    </row>
    <row r="87" spans="1:32" ht="15.75" customHeight="1" x14ac:dyDescent="0.2">
      <c r="A87" s="131"/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</row>
    <row r="88" spans="1:32" ht="15.75" customHeight="1" x14ac:dyDescent="0.2">
      <c r="A88" s="131"/>
      <c r="B88" s="131"/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31"/>
    </row>
    <row r="89" spans="1:32" ht="15.75" customHeight="1" x14ac:dyDescent="0.2">
      <c r="A89" s="131"/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  <c r="AE89" s="131"/>
      <c r="AF89" s="131"/>
    </row>
    <row r="90" spans="1:32" ht="15.75" customHeight="1" x14ac:dyDescent="0.2">
      <c r="A90" s="131"/>
      <c r="B90" s="131"/>
      <c r="C90" s="131"/>
      <c r="D90" s="131"/>
      <c r="E90" s="131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  <c r="AE90" s="131"/>
      <c r="AF90" s="131"/>
    </row>
    <row r="91" spans="1:32" ht="15.75" customHeight="1" x14ac:dyDescent="0.2">
      <c r="A91" s="131"/>
      <c r="B91" s="131"/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  <c r="AE91" s="131"/>
      <c r="AF91" s="131"/>
    </row>
    <row r="92" spans="1:32" ht="15.75" customHeight="1" x14ac:dyDescent="0.2">
      <c r="A92" s="131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  <c r="AA92" s="131"/>
      <c r="AB92" s="131"/>
      <c r="AC92" s="131"/>
      <c r="AD92" s="131"/>
      <c r="AE92" s="131"/>
      <c r="AF92" s="131"/>
    </row>
    <row r="93" spans="1:32" ht="15.75" customHeight="1" x14ac:dyDescent="0.2">
      <c r="A93" s="131"/>
      <c r="B93" s="131"/>
      <c r="C93" s="131"/>
      <c r="D93" s="131"/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  <c r="AA93" s="131"/>
      <c r="AB93" s="131"/>
      <c r="AC93" s="131"/>
      <c r="AD93" s="131"/>
      <c r="AE93" s="131"/>
      <c r="AF93" s="131"/>
    </row>
    <row r="94" spans="1:32" ht="15.75" customHeight="1" x14ac:dyDescent="0.2">
      <c r="A94" s="131"/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1"/>
      <c r="AF94" s="131"/>
    </row>
    <row r="95" spans="1:32" ht="15.75" customHeight="1" x14ac:dyDescent="0.2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  <c r="AA95" s="131"/>
      <c r="AB95" s="131"/>
      <c r="AC95" s="131"/>
      <c r="AD95" s="131"/>
      <c r="AE95" s="131"/>
      <c r="AF95" s="131"/>
    </row>
    <row r="96" spans="1:32" ht="15.75" customHeight="1" x14ac:dyDescent="0.2">
      <c r="A96" s="131"/>
      <c r="B96" s="131"/>
      <c r="C96" s="131"/>
      <c r="D96" s="131"/>
      <c r="E96" s="131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</row>
    <row r="97" spans="1:32" ht="15.75" customHeight="1" x14ac:dyDescent="0.2">
      <c r="A97" s="131"/>
      <c r="B97" s="131"/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</row>
    <row r="98" spans="1:32" ht="15.75" customHeight="1" x14ac:dyDescent="0.2">
      <c r="A98" s="131"/>
      <c r="B98" s="131"/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</row>
    <row r="99" spans="1:32" ht="15.75" customHeight="1" x14ac:dyDescent="0.2">
      <c r="A99" s="131"/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1"/>
    </row>
    <row r="100" spans="1:32" ht="15.75" customHeight="1" x14ac:dyDescent="0.2">
      <c r="A100" s="131"/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  <c r="AE100" s="131"/>
      <c r="AF100" s="131"/>
    </row>
    <row r="101" spans="1:32" ht="15.75" customHeight="1" x14ac:dyDescent="0.2">
      <c r="A101" s="131"/>
      <c r="B101" s="131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  <c r="AE101" s="131"/>
      <c r="AF101" s="131"/>
    </row>
    <row r="102" spans="1:32" ht="15.75" customHeight="1" x14ac:dyDescent="0.2">
      <c r="A102" s="131"/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  <c r="AE102" s="131"/>
      <c r="AF102" s="131"/>
    </row>
    <row r="103" spans="1:32" ht="15.75" customHeight="1" x14ac:dyDescent="0.2">
      <c r="A103" s="131"/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</row>
    <row r="104" spans="1:32" ht="15.75" customHeight="1" x14ac:dyDescent="0.2">
      <c r="A104" s="131"/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  <c r="AE104" s="131"/>
      <c r="AF104" s="131"/>
    </row>
    <row r="105" spans="1:32" ht="15.75" customHeight="1" x14ac:dyDescent="0.2">
      <c r="A105" s="131"/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</row>
    <row r="106" spans="1:32" ht="15.75" customHeight="1" x14ac:dyDescent="0.2">
      <c r="A106" s="131"/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  <c r="AE106" s="131"/>
      <c r="AF106" s="131"/>
    </row>
    <row r="107" spans="1:32" ht="15.75" customHeight="1" x14ac:dyDescent="0.2">
      <c r="A107" s="131"/>
      <c r="B107" s="131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</row>
    <row r="108" spans="1:32" ht="15.75" customHeight="1" x14ac:dyDescent="0.2">
      <c r="A108" s="131"/>
      <c r="B108" s="131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</row>
    <row r="109" spans="1:32" ht="15.75" customHeight="1" x14ac:dyDescent="0.2">
      <c r="A109" s="131"/>
      <c r="B109" s="131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</row>
    <row r="110" spans="1:32" ht="15.75" customHeight="1" x14ac:dyDescent="0.2">
      <c r="A110" s="131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</row>
    <row r="111" spans="1:32" ht="15.75" customHeight="1" x14ac:dyDescent="0.2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</row>
    <row r="112" spans="1:32" ht="15.75" customHeight="1" x14ac:dyDescent="0.2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</row>
    <row r="113" spans="1:32" ht="15.75" customHeight="1" x14ac:dyDescent="0.2">
      <c r="A113" s="131"/>
      <c r="B113" s="131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</row>
    <row r="114" spans="1:32" ht="15.75" customHeight="1" x14ac:dyDescent="0.2">
      <c r="A114" s="131"/>
      <c r="B114" s="131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</row>
    <row r="115" spans="1:32" ht="15.75" customHeight="1" x14ac:dyDescent="0.2">
      <c r="A115" s="131"/>
      <c r="B115" s="131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</row>
    <row r="116" spans="1:32" ht="15.75" customHeight="1" x14ac:dyDescent="0.2">
      <c r="A116" s="131"/>
      <c r="B116" s="131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</row>
    <row r="117" spans="1:32" ht="15.75" customHeight="1" x14ac:dyDescent="0.2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</row>
    <row r="118" spans="1:32" ht="15.75" customHeight="1" x14ac:dyDescent="0.2">
      <c r="A118" s="131"/>
      <c r="B118" s="131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</row>
    <row r="119" spans="1:32" ht="15.75" customHeight="1" x14ac:dyDescent="0.2">
      <c r="A119" s="131"/>
      <c r="B119" s="131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</row>
    <row r="120" spans="1:32" ht="15.75" customHeight="1" x14ac:dyDescent="0.2">
      <c r="A120" s="131"/>
      <c r="B120" s="131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</row>
    <row r="121" spans="1:32" ht="15.75" customHeight="1" x14ac:dyDescent="0.2">
      <c r="A121" s="131"/>
      <c r="B121" s="131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</row>
    <row r="122" spans="1:32" ht="15.75" customHeight="1" x14ac:dyDescent="0.2">
      <c r="A122" s="131"/>
      <c r="B122" s="131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</row>
    <row r="123" spans="1:32" ht="15.75" customHeight="1" x14ac:dyDescent="0.2">
      <c r="A123" s="131"/>
      <c r="B123" s="131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</row>
    <row r="124" spans="1:32" ht="15.75" customHeight="1" x14ac:dyDescent="0.2">
      <c r="A124" s="131"/>
      <c r="B124" s="131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</row>
    <row r="125" spans="1:32" ht="15.75" customHeight="1" x14ac:dyDescent="0.2">
      <c r="A125" s="131"/>
      <c r="B125" s="131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</row>
    <row r="126" spans="1:32" ht="15.75" customHeight="1" x14ac:dyDescent="0.2">
      <c r="A126" s="131"/>
      <c r="B126" s="131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</row>
    <row r="127" spans="1:32" ht="15.75" customHeight="1" x14ac:dyDescent="0.2">
      <c r="A127" s="131"/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</row>
    <row r="128" spans="1:32" ht="15.75" customHeight="1" x14ac:dyDescent="0.2">
      <c r="A128" s="131"/>
      <c r="B128" s="131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</row>
    <row r="129" spans="1:32" ht="15.75" customHeight="1" x14ac:dyDescent="0.2">
      <c r="A129" s="131"/>
      <c r="B129" s="131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</row>
    <row r="130" spans="1:32" ht="15.75" customHeight="1" x14ac:dyDescent="0.2">
      <c r="A130" s="131"/>
      <c r="B130" s="131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</row>
    <row r="131" spans="1:32" ht="15.75" customHeight="1" x14ac:dyDescent="0.2">
      <c r="A131" s="131"/>
      <c r="B131" s="131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</row>
    <row r="132" spans="1:32" ht="15.75" customHeight="1" x14ac:dyDescent="0.2">
      <c r="A132" s="131"/>
      <c r="B132" s="131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</row>
    <row r="133" spans="1:32" ht="15.75" customHeight="1" x14ac:dyDescent="0.2">
      <c r="A133" s="131"/>
      <c r="B133" s="131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</row>
    <row r="134" spans="1:32" ht="15.75" customHeight="1" x14ac:dyDescent="0.2">
      <c r="A134" s="131"/>
      <c r="B134" s="131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</row>
    <row r="135" spans="1:32" ht="15.75" customHeight="1" x14ac:dyDescent="0.2">
      <c r="A135" s="131"/>
      <c r="B135" s="131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</row>
    <row r="136" spans="1:32" ht="15.75" customHeight="1" x14ac:dyDescent="0.2">
      <c r="A136" s="131"/>
      <c r="B136" s="131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</row>
    <row r="137" spans="1:32" ht="15.75" customHeight="1" x14ac:dyDescent="0.2">
      <c r="A137" s="131"/>
      <c r="B137" s="131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</row>
    <row r="138" spans="1:32" ht="15.75" customHeight="1" x14ac:dyDescent="0.2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</row>
    <row r="139" spans="1:32" ht="15.75" customHeight="1" x14ac:dyDescent="0.2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</row>
    <row r="140" spans="1:32" ht="15.75" customHeight="1" x14ac:dyDescent="0.2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</row>
    <row r="141" spans="1:32" ht="15.75" customHeight="1" x14ac:dyDescent="0.2">
      <c r="A141" s="131"/>
      <c r="B141" s="131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</row>
    <row r="142" spans="1:32" ht="15.75" customHeight="1" x14ac:dyDescent="0.2">
      <c r="A142" s="131"/>
      <c r="B142" s="131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</row>
    <row r="143" spans="1:32" ht="15.75" customHeight="1" x14ac:dyDescent="0.2">
      <c r="A143" s="131"/>
      <c r="B143" s="131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</row>
    <row r="144" spans="1:32" ht="15.75" customHeight="1" x14ac:dyDescent="0.2">
      <c r="A144" s="131"/>
      <c r="B144" s="131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</row>
    <row r="145" spans="1:32" ht="15.75" customHeight="1" x14ac:dyDescent="0.2">
      <c r="A145" s="131"/>
      <c r="B145" s="131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</row>
    <row r="146" spans="1:32" ht="15.75" customHeight="1" x14ac:dyDescent="0.2">
      <c r="A146" s="131"/>
      <c r="B146" s="131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</row>
    <row r="147" spans="1:32" ht="15.75" customHeight="1" x14ac:dyDescent="0.2">
      <c r="A147" s="131"/>
      <c r="B147" s="131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</row>
    <row r="148" spans="1:32" ht="15.75" customHeight="1" x14ac:dyDescent="0.2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</row>
    <row r="149" spans="1:32" ht="15.75" customHeight="1" x14ac:dyDescent="0.2">
      <c r="A149" s="131"/>
      <c r="B149" s="131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</row>
    <row r="150" spans="1:32" ht="15.75" customHeight="1" x14ac:dyDescent="0.2">
      <c r="A150" s="131"/>
      <c r="B150" s="131"/>
      <c r="C150" s="131"/>
      <c r="D150" s="131"/>
      <c r="E150" s="131"/>
      <c r="F150" s="131"/>
      <c r="G150" s="131"/>
      <c r="H150" s="131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  <c r="AE150" s="131"/>
      <c r="AF150" s="131"/>
    </row>
    <row r="151" spans="1:32" ht="15.75" customHeight="1" x14ac:dyDescent="0.2">
      <c r="A151" s="131"/>
      <c r="B151" s="131"/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  <c r="AF151" s="131"/>
    </row>
    <row r="152" spans="1:32" ht="15.75" customHeight="1" x14ac:dyDescent="0.2">
      <c r="A152" s="131"/>
      <c r="B152" s="131"/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  <c r="AB152" s="131"/>
      <c r="AC152" s="131"/>
      <c r="AD152" s="131"/>
      <c r="AE152" s="131"/>
      <c r="AF152" s="131"/>
    </row>
    <row r="153" spans="1:32" ht="15.75" customHeight="1" x14ac:dyDescent="0.2">
      <c r="A153" s="131"/>
      <c r="B153" s="131"/>
      <c r="C153" s="131"/>
      <c r="D153" s="131"/>
      <c r="E153" s="131"/>
      <c r="F153" s="131"/>
      <c r="G153" s="131"/>
      <c r="H153" s="131"/>
      <c r="I153" s="131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  <c r="AB153" s="131"/>
      <c r="AC153" s="131"/>
      <c r="AD153" s="131"/>
      <c r="AE153" s="131"/>
      <c r="AF153" s="131"/>
    </row>
    <row r="154" spans="1:32" ht="15.75" customHeight="1" x14ac:dyDescent="0.2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  <c r="AA154" s="131"/>
      <c r="AB154" s="131"/>
      <c r="AC154" s="131"/>
      <c r="AD154" s="131"/>
      <c r="AE154" s="131"/>
      <c r="AF154" s="131"/>
    </row>
    <row r="155" spans="1:32" ht="15.75" customHeight="1" x14ac:dyDescent="0.2">
      <c r="A155" s="13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  <c r="AA155" s="131"/>
      <c r="AB155" s="131"/>
      <c r="AC155" s="131"/>
      <c r="AD155" s="131"/>
      <c r="AE155" s="131"/>
      <c r="AF155" s="131"/>
    </row>
    <row r="156" spans="1:32" ht="15.75" customHeight="1" x14ac:dyDescent="0.2">
      <c r="A156" s="131"/>
      <c r="B156" s="131"/>
      <c r="C156" s="131"/>
      <c r="D156" s="131"/>
      <c r="E156" s="131"/>
      <c r="F156" s="131"/>
      <c r="G156" s="131"/>
      <c r="H156" s="131"/>
      <c r="I156" s="131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  <c r="AA156" s="131"/>
      <c r="AB156" s="131"/>
      <c r="AC156" s="131"/>
      <c r="AD156" s="131"/>
      <c r="AE156" s="131"/>
      <c r="AF156" s="131"/>
    </row>
    <row r="157" spans="1:32" ht="15.75" customHeight="1" x14ac:dyDescent="0.2">
      <c r="A157" s="131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  <c r="AB157" s="131"/>
      <c r="AC157" s="131"/>
      <c r="AD157" s="131"/>
      <c r="AE157" s="131"/>
      <c r="AF157" s="131"/>
    </row>
    <row r="158" spans="1:32" ht="15.75" customHeight="1" x14ac:dyDescent="0.2">
      <c r="A158" s="131"/>
      <c r="B158" s="131"/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  <c r="AA158" s="131"/>
      <c r="AB158" s="131"/>
      <c r="AC158" s="131"/>
      <c r="AD158" s="131"/>
      <c r="AE158" s="131"/>
      <c r="AF158" s="131"/>
    </row>
    <row r="159" spans="1:32" ht="15.75" customHeight="1" x14ac:dyDescent="0.2">
      <c r="A159" s="13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  <c r="AE159" s="131"/>
      <c r="AF159" s="131"/>
    </row>
    <row r="160" spans="1:32" ht="15.75" customHeight="1" x14ac:dyDescent="0.2">
      <c r="A160" s="131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  <c r="AE160" s="131"/>
      <c r="AF160" s="131"/>
    </row>
    <row r="161" spans="1:32" ht="15.75" customHeight="1" x14ac:dyDescent="0.2">
      <c r="A161" s="131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  <c r="AA161" s="131"/>
      <c r="AB161" s="131"/>
      <c r="AC161" s="131"/>
      <c r="AD161" s="131"/>
      <c r="AE161" s="131"/>
      <c r="AF161" s="131"/>
    </row>
    <row r="162" spans="1:32" ht="15.75" customHeight="1" x14ac:dyDescent="0.2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  <c r="AA162" s="131"/>
      <c r="AB162" s="131"/>
      <c r="AC162" s="131"/>
      <c r="AD162" s="131"/>
      <c r="AE162" s="131"/>
      <c r="AF162" s="131"/>
    </row>
    <row r="163" spans="1:32" ht="15.75" customHeight="1" x14ac:dyDescent="0.2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  <c r="AA163" s="131"/>
      <c r="AB163" s="131"/>
      <c r="AC163" s="131"/>
      <c r="AD163" s="131"/>
      <c r="AE163" s="131"/>
      <c r="AF163" s="131"/>
    </row>
    <row r="164" spans="1:32" ht="15.75" customHeight="1" x14ac:dyDescent="0.2">
      <c r="A164" s="131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  <c r="AA164" s="131"/>
      <c r="AB164" s="131"/>
      <c r="AC164" s="131"/>
      <c r="AD164" s="131"/>
      <c r="AE164" s="131"/>
      <c r="AF164" s="131"/>
    </row>
    <row r="165" spans="1:32" ht="15.75" customHeight="1" x14ac:dyDescent="0.2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  <c r="AE165" s="131"/>
      <c r="AF165" s="131"/>
    </row>
    <row r="166" spans="1:32" ht="15.75" customHeight="1" x14ac:dyDescent="0.2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  <c r="AE166" s="131"/>
      <c r="AF166" s="131"/>
    </row>
    <row r="167" spans="1:32" ht="15.75" customHeight="1" x14ac:dyDescent="0.2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  <c r="AE167" s="131"/>
      <c r="AF167" s="131"/>
    </row>
    <row r="168" spans="1:32" ht="15.75" customHeight="1" x14ac:dyDescent="0.2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</row>
    <row r="169" spans="1:32" ht="15.75" customHeight="1" x14ac:dyDescent="0.2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</row>
    <row r="170" spans="1:32" ht="15.75" customHeight="1" x14ac:dyDescent="0.2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</row>
    <row r="171" spans="1:32" ht="15.75" customHeight="1" x14ac:dyDescent="0.2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</row>
    <row r="172" spans="1:32" ht="15.75" customHeight="1" x14ac:dyDescent="0.2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  <c r="AE172" s="131"/>
      <c r="AF172" s="131"/>
    </row>
    <row r="173" spans="1:32" ht="15.75" customHeight="1" x14ac:dyDescent="0.2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  <c r="AE173" s="131"/>
      <c r="AF173" s="131"/>
    </row>
    <row r="174" spans="1:32" ht="15.75" customHeight="1" x14ac:dyDescent="0.2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</row>
    <row r="175" spans="1:32" ht="15.75" customHeight="1" x14ac:dyDescent="0.2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</row>
    <row r="176" spans="1:32" ht="15.75" customHeight="1" x14ac:dyDescent="0.2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1"/>
      <c r="AF176" s="131"/>
    </row>
    <row r="177" spans="1:32" ht="15.75" customHeight="1" x14ac:dyDescent="0.2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</row>
    <row r="178" spans="1:32" ht="15.75" customHeight="1" x14ac:dyDescent="0.2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</row>
    <row r="179" spans="1:32" ht="15.75" customHeight="1" x14ac:dyDescent="0.2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</row>
    <row r="180" spans="1:32" ht="15.75" customHeight="1" x14ac:dyDescent="0.2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1"/>
      <c r="AF180" s="131"/>
    </row>
    <row r="181" spans="1:32" ht="15.75" customHeight="1" x14ac:dyDescent="0.2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1"/>
      <c r="AF181" s="131"/>
    </row>
    <row r="182" spans="1:32" ht="15.75" customHeight="1" x14ac:dyDescent="0.2">
      <c r="A182" s="131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131"/>
      <c r="AB182" s="131"/>
      <c r="AC182" s="131"/>
      <c r="AD182" s="131"/>
      <c r="AE182" s="131"/>
      <c r="AF182" s="131"/>
    </row>
    <row r="183" spans="1:32" ht="15.75" customHeight="1" x14ac:dyDescent="0.2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  <c r="AA183" s="131"/>
      <c r="AB183" s="131"/>
      <c r="AC183" s="131"/>
      <c r="AD183" s="131"/>
      <c r="AE183" s="131"/>
      <c r="AF183" s="131"/>
    </row>
    <row r="184" spans="1:32" ht="15.75" customHeight="1" x14ac:dyDescent="0.2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  <c r="AA184" s="131"/>
      <c r="AB184" s="131"/>
      <c r="AC184" s="131"/>
      <c r="AD184" s="131"/>
      <c r="AE184" s="131"/>
      <c r="AF184" s="131"/>
    </row>
    <row r="185" spans="1:32" ht="15.75" customHeight="1" x14ac:dyDescent="0.2">
      <c r="A185" s="131"/>
      <c r="B185" s="131"/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  <c r="AA185" s="131"/>
      <c r="AB185" s="131"/>
      <c r="AC185" s="131"/>
      <c r="AD185" s="131"/>
      <c r="AE185" s="131"/>
      <c r="AF185" s="131"/>
    </row>
    <row r="186" spans="1:32" ht="15.75" customHeight="1" x14ac:dyDescent="0.2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  <c r="AB186" s="131"/>
      <c r="AC186" s="131"/>
      <c r="AD186" s="131"/>
      <c r="AE186" s="131"/>
      <c r="AF186" s="131"/>
    </row>
    <row r="187" spans="1:32" ht="15.75" customHeight="1" x14ac:dyDescent="0.2">
      <c r="A187" s="131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  <c r="AE187" s="131"/>
      <c r="AF187" s="131"/>
    </row>
    <row r="188" spans="1:32" ht="15.75" customHeight="1" x14ac:dyDescent="0.2">
      <c r="A188" s="131"/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  <c r="AA188" s="131"/>
      <c r="AB188" s="131"/>
      <c r="AC188" s="131"/>
      <c r="AD188" s="131"/>
      <c r="AE188" s="131"/>
      <c r="AF188" s="131"/>
    </row>
    <row r="189" spans="1:32" ht="15.75" customHeight="1" x14ac:dyDescent="0.2">
      <c r="A189" s="13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  <c r="AA189" s="131"/>
      <c r="AB189" s="131"/>
      <c r="AC189" s="131"/>
      <c r="AD189" s="131"/>
      <c r="AE189" s="131"/>
      <c r="AF189" s="131"/>
    </row>
    <row r="190" spans="1:32" ht="15.75" customHeight="1" x14ac:dyDescent="0.2">
      <c r="A190" s="131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  <c r="AA190" s="131"/>
      <c r="AB190" s="131"/>
      <c r="AC190" s="131"/>
      <c r="AD190" s="131"/>
      <c r="AE190" s="131"/>
      <c r="AF190" s="131"/>
    </row>
    <row r="191" spans="1:32" ht="15.75" customHeight="1" x14ac:dyDescent="0.2">
      <c r="A191" s="131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  <c r="AA191" s="131"/>
      <c r="AB191" s="131"/>
      <c r="AC191" s="131"/>
      <c r="AD191" s="131"/>
      <c r="AE191" s="131"/>
      <c r="AF191" s="131"/>
    </row>
    <row r="192" spans="1:32" ht="15.75" customHeight="1" x14ac:dyDescent="0.2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  <c r="AA192" s="131"/>
      <c r="AB192" s="131"/>
      <c r="AC192" s="131"/>
      <c r="AD192" s="131"/>
      <c r="AE192" s="131"/>
      <c r="AF192" s="131"/>
    </row>
    <row r="193" spans="1:32" ht="15.75" customHeight="1" x14ac:dyDescent="0.2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  <c r="AA193" s="131"/>
      <c r="AB193" s="131"/>
      <c r="AC193" s="131"/>
      <c r="AD193" s="131"/>
      <c r="AE193" s="131"/>
      <c r="AF193" s="131"/>
    </row>
    <row r="194" spans="1:32" ht="15.75" customHeight="1" x14ac:dyDescent="0.2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  <c r="AA194" s="131"/>
      <c r="AB194" s="131"/>
      <c r="AC194" s="131"/>
      <c r="AD194" s="131"/>
      <c r="AE194" s="131"/>
      <c r="AF194" s="131"/>
    </row>
    <row r="195" spans="1:32" ht="15.75" customHeight="1" x14ac:dyDescent="0.2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131"/>
      <c r="AC195" s="131"/>
      <c r="AD195" s="131"/>
      <c r="AE195" s="131"/>
      <c r="AF195" s="131"/>
    </row>
    <row r="196" spans="1:32" ht="15.75" customHeight="1" x14ac:dyDescent="0.2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  <c r="AA196" s="131"/>
      <c r="AB196" s="131"/>
      <c r="AC196" s="131"/>
      <c r="AD196" s="131"/>
      <c r="AE196" s="131"/>
      <c r="AF196" s="131"/>
    </row>
    <row r="197" spans="1:32" ht="15.75" customHeight="1" x14ac:dyDescent="0.2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  <c r="AA197" s="131"/>
      <c r="AB197" s="131"/>
      <c r="AC197" s="131"/>
      <c r="AD197" s="131"/>
      <c r="AE197" s="131"/>
      <c r="AF197" s="131"/>
    </row>
    <row r="198" spans="1:32" ht="15.75" customHeight="1" x14ac:dyDescent="0.2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131"/>
      <c r="AC198" s="131"/>
      <c r="AD198" s="131"/>
      <c r="AE198" s="131"/>
      <c r="AF198" s="131"/>
    </row>
    <row r="199" spans="1:32" ht="15.75" customHeight="1" x14ac:dyDescent="0.2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  <c r="AA199" s="131"/>
      <c r="AB199" s="131"/>
      <c r="AC199" s="131"/>
      <c r="AD199" s="131"/>
      <c r="AE199" s="131"/>
      <c r="AF199" s="131"/>
    </row>
    <row r="200" spans="1:32" ht="15.75" customHeight="1" x14ac:dyDescent="0.2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  <c r="AA200" s="131"/>
      <c r="AB200" s="131"/>
      <c r="AC200" s="131"/>
      <c r="AD200" s="131"/>
      <c r="AE200" s="131"/>
      <c r="AF200" s="131"/>
    </row>
    <row r="201" spans="1:32" ht="15.75" customHeight="1" x14ac:dyDescent="0.2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  <c r="AA201" s="131"/>
      <c r="AB201" s="131"/>
      <c r="AC201" s="131"/>
      <c r="AD201" s="131"/>
      <c r="AE201" s="131"/>
      <c r="AF201" s="131"/>
    </row>
    <row r="202" spans="1:32" ht="15.75" customHeight="1" x14ac:dyDescent="0.2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  <c r="AA202" s="131"/>
      <c r="AB202" s="131"/>
      <c r="AC202" s="131"/>
      <c r="AD202" s="131"/>
      <c r="AE202" s="131"/>
      <c r="AF202" s="131"/>
    </row>
    <row r="203" spans="1:32" ht="15.75" customHeight="1" x14ac:dyDescent="0.2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  <c r="AA203" s="131"/>
      <c r="AB203" s="131"/>
      <c r="AC203" s="131"/>
      <c r="AD203" s="131"/>
      <c r="AE203" s="131"/>
      <c r="AF203" s="131"/>
    </row>
    <row r="204" spans="1:32" ht="15.75" customHeight="1" x14ac:dyDescent="0.2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  <c r="AA204" s="131"/>
      <c r="AB204" s="131"/>
      <c r="AC204" s="131"/>
      <c r="AD204" s="131"/>
      <c r="AE204" s="131"/>
      <c r="AF204" s="131"/>
    </row>
    <row r="205" spans="1:32" ht="15.75" customHeight="1" x14ac:dyDescent="0.2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  <c r="AA205" s="131"/>
      <c r="AB205" s="131"/>
      <c r="AC205" s="131"/>
      <c r="AD205" s="131"/>
      <c r="AE205" s="131"/>
      <c r="AF205" s="131"/>
    </row>
    <row r="206" spans="1:32" ht="15.75" customHeight="1" x14ac:dyDescent="0.2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</row>
    <row r="207" spans="1:32" ht="15.75" customHeight="1" x14ac:dyDescent="0.2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</row>
    <row r="208" spans="1:32" ht="15.75" customHeight="1" x14ac:dyDescent="0.2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  <c r="AA208" s="131"/>
      <c r="AB208" s="131"/>
      <c r="AC208" s="131"/>
      <c r="AD208" s="131"/>
      <c r="AE208" s="131"/>
      <c r="AF208" s="131"/>
    </row>
    <row r="209" spans="1:32" ht="15.75" customHeight="1" x14ac:dyDescent="0.2">
      <c r="A209" s="131"/>
      <c r="B209" s="131"/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  <c r="AA209" s="131"/>
      <c r="AB209" s="131"/>
      <c r="AC209" s="131"/>
      <c r="AD209" s="131"/>
      <c r="AE209" s="131"/>
      <c r="AF209" s="131"/>
    </row>
    <row r="210" spans="1:32" ht="15.75" customHeight="1" x14ac:dyDescent="0.2">
      <c r="A210" s="131"/>
      <c r="B210" s="131"/>
      <c r="C210" s="131"/>
      <c r="D210" s="131"/>
      <c r="E210" s="131"/>
      <c r="F210" s="131"/>
      <c r="G210" s="131"/>
      <c r="H210" s="131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  <c r="AA210" s="131"/>
      <c r="AB210" s="131"/>
      <c r="AC210" s="131"/>
      <c r="AD210" s="131"/>
      <c r="AE210" s="131"/>
      <c r="AF210" s="131"/>
    </row>
    <row r="211" spans="1:32" ht="15.75" customHeight="1" x14ac:dyDescent="0.2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  <c r="AA211" s="131"/>
      <c r="AB211" s="131"/>
      <c r="AC211" s="131"/>
      <c r="AD211" s="131"/>
      <c r="AE211" s="131"/>
      <c r="AF211" s="131"/>
    </row>
    <row r="212" spans="1:32" ht="15.75" customHeight="1" x14ac:dyDescent="0.2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  <c r="AA212" s="131"/>
      <c r="AB212" s="131"/>
      <c r="AC212" s="131"/>
      <c r="AD212" s="131"/>
      <c r="AE212" s="131"/>
      <c r="AF212" s="131"/>
    </row>
    <row r="213" spans="1:32" ht="15.75" customHeight="1" x14ac:dyDescent="0.2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  <c r="AA213" s="131"/>
      <c r="AB213" s="131"/>
      <c r="AC213" s="131"/>
      <c r="AD213" s="131"/>
      <c r="AE213" s="131"/>
      <c r="AF213" s="131"/>
    </row>
    <row r="214" spans="1:32" ht="15.75" customHeight="1" x14ac:dyDescent="0.2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  <c r="AB214" s="131"/>
      <c r="AC214" s="131"/>
      <c r="AD214" s="131"/>
      <c r="AE214" s="131"/>
      <c r="AF214" s="131"/>
    </row>
    <row r="215" spans="1:32" ht="15.75" customHeight="1" x14ac:dyDescent="0.2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  <c r="AA215" s="131"/>
      <c r="AB215" s="131"/>
      <c r="AC215" s="131"/>
      <c r="AD215" s="131"/>
      <c r="AE215" s="131"/>
      <c r="AF215" s="131"/>
    </row>
    <row r="216" spans="1:32" ht="15.75" customHeight="1" x14ac:dyDescent="0.2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131"/>
      <c r="AC216" s="131"/>
      <c r="AD216" s="131"/>
      <c r="AE216" s="131"/>
      <c r="AF216" s="131"/>
    </row>
    <row r="217" spans="1:32" ht="15.75" customHeight="1" x14ac:dyDescent="0.2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  <c r="AA217" s="131"/>
      <c r="AB217" s="131"/>
      <c r="AC217" s="131"/>
      <c r="AD217" s="131"/>
      <c r="AE217" s="131"/>
      <c r="AF217" s="131"/>
    </row>
    <row r="218" spans="1:32" ht="15.75" customHeight="1" x14ac:dyDescent="0.2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  <c r="AA218" s="131"/>
      <c r="AB218" s="131"/>
      <c r="AC218" s="131"/>
      <c r="AD218" s="131"/>
      <c r="AE218" s="131"/>
      <c r="AF218" s="131"/>
    </row>
    <row r="219" spans="1:32" ht="15.75" customHeight="1" x14ac:dyDescent="0.2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  <c r="AB219" s="131"/>
      <c r="AC219" s="131"/>
      <c r="AD219" s="131"/>
      <c r="AE219" s="131"/>
      <c r="AF219" s="131"/>
    </row>
    <row r="220" spans="1:32" ht="15.75" customHeight="1" x14ac:dyDescent="0.2">
      <c r="A220" s="131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  <c r="AA220" s="131"/>
      <c r="AB220" s="131"/>
      <c r="AC220" s="131"/>
      <c r="AD220" s="131"/>
      <c r="AE220" s="131"/>
      <c r="AF220" s="131"/>
    </row>
    <row r="221" spans="1:32" ht="15.75" customHeight="1" x14ac:dyDescent="0.2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  <c r="AA221" s="131"/>
      <c r="AB221" s="131"/>
      <c r="AC221" s="131"/>
      <c r="AD221" s="131"/>
      <c r="AE221" s="131"/>
      <c r="AF221" s="131"/>
    </row>
    <row r="222" spans="1:32" ht="15.75" customHeight="1" x14ac:dyDescent="0.2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  <c r="AB222" s="131"/>
      <c r="AC222" s="131"/>
      <c r="AD222" s="131"/>
      <c r="AE222" s="131"/>
      <c r="AF222" s="131"/>
    </row>
    <row r="223" spans="1:32" ht="15.75" customHeight="1" x14ac:dyDescent="0.2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  <c r="AA223" s="131"/>
      <c r="AB223" s="131"/>
      <c r="AC223" s="131"/>
      <c r="AD223" s="131"/>
      <c r="AE223" s="131"/>
      <c r="AF223" s="131"/>
    </row>
    <row r="224" spans="1:32" ht="15.75" customHeight="1" x14ac:dyDescent="0.2">
      <c r="A224" s="131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  <c r="AA224" s="131"/>
      <c r="AB224" s="131"/>
      <c r="AC224" s="131"/>
      <c r="AD224" s="131"/>
      <c r="AE224" s="131"/>
      <c r="AF224" s="131"/>
    </row>
    <row r="225" spans="1:32" ht="15.75" customHeight="1" x14ac:dyDescent="0.2">
      <c r="A225" s="131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  <c r="AA225" s="131"/>
      <c r="AB225" s="131"/>
      <c r="AC225" s="131"/>
      <c r="AD225" s="131"/>
      <c r="AE225" s="131"/>
      <c r="AF225" s="131"/>
    </row>
    <row r="226" spans="1:32" ht="15.75" customHeight="1" x14ac:dyDescent="0.2">
      <c r="A226" s="131"/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  <c r="AA226" s="131"/>
      <c r="AB226" s="131"/>
      <c r="AC226" s="131"/>
      <c r="AD226" s="131"/>
      <c r="AE226" s="131"/>
      <c r="AF226" s="131"/>
    </row>
    <row r="227" spans="1:32" ht="15.75" customHeight="1" x14ac:dyDescent="0.2">
      <c r="A227" s="131"/>
      <c r="B227" s="131"/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  <c r="AA227" s="131"/>
      <c r="AB227" s="131"/>
      <c r="AC227" s="131"/>
      <c r="AD227" s="131"/>
      <c r="AE227" s="131"/>
      <c r="AF227" s="131"/>
    </row>
    <row r="228" spans="1:32" ht="15.75" customHeight="1" x14ac:dyDescent="0.2">
      <c r="A228" s="131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  <c r="AB228" s="131"/>
      <c r="AC228" s="131"/>
      <c r="AD228" s="131"/>
      <c r="AE228" s="131"/>
      <c r="AF228" s="131"/>
    </row>
    <row r="229" spans="1:32" ht="15.75" customHeight="1" x14ac:dyDescent="0.2">
      <c r="A229" s="131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  <c r="AB229" s="131"/>
      <c r="AC229" s="131"/>
      <c r="AD229" s="131"/>
      <c r="AE229" s="131"/>
      <c r="AF229" s="131"/>
    </row>
    <row r="230" spans="1:32" ht="15.75" customHeight="1" x14ac:dyDescent="0.2">
      <c r="A230" s="13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  <c r="AA230" s="131"/>
      <c r="AB230" s="131"/>
      <c r="AC230" s="131"/>
      <c r="AD230" s="131"/>
      <c r="AE230" s="131"/>
      <c r="AF230" s="131"/>
    </row>
    <row r="231" spans="1:32" ht="15.75" customHeight="1" x14ac:dyDescent="0.2">
      <c r="A231" s="131"/>
      <c r="B231" s="131"/>
      <c r="C231" s="131"/>
      <c r="D231" s="131"/>
      <c r="E231" s="131"/>
      <c r="F231" s="131"/>
      <c r="G231" s="131"/>
      <c r="H231" s="131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  <c r="AA231" s="131"/>
      <c r="AB231" s="131"/>
      <c r="AC231" s="131"/>
      <c r="AD231" s="131"/>
      <c r="AE231" s="131"/>
      <c r="AF231" s="131"/>
    </row>
    <row r="232" spans="1:32" ht="15.75" customHeight="1" x14ac:dyDescent="0.2">
      <c r="A232" s="131"/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  <c r="AA232" s="131"/>
      <c r="AB232" s="131"/>
      <c r="AC232" s="131"/>
      <c r="AD232" s="131"/>
      <c r="AE232" s="131"/>
      <c r="AF232" s="131"/>
    </row>
    <row r="233" spans="1:32" ht="15.75" customHeight="1" x14ac:dyDescent="0.2">
      <c r="A233" s="131"/>
      <c r="B233" s="131"/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  <c r="AA233" s="131"/>
      <c r="AB233" s="131"/>
      <c r="AC233" s="131"/>
      <c r="AD233" s="131"/>
      <c r="AE233" s="131"/>
      <c r="AF233" s="131"/>
    </row>
    <row r="234" spans="1:32" ht="15.75" customHeight="1" x14ac:dyDescent="0.2">
      <c r="A234" s="131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  <c r="AA234" s="131"/>
      <c r="AB234" s="131"/>
      <c r="AC234" s="131"/>
      <c r="AD234" s="131"/>
      <c r="AE234" s="131"/>
      <c r="AF234" s="131"/>
    </row>
    <row r="235" spans="1:32" ht="15.75" customHeight="1" x14ac:dyDescent="0.2">
      <c r="A235" s="131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  <c r="AA235" s="131"/>
      <c r="AB235" s="131"/>
      <c r="AC235" s="131"/>
      <c r="AD235" s="131"/>
      <c r="AE235" s="131"/>
      <c r="AF235" s="131"/>
    </row>
    <row r="236" spans="1:32" ht="15.75" customHeight="1" x14ac:dyDescent="0.2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131"/>
      <c r="AC236" s="131"/>
      <c r="AD236" s="131"/>
      <c r="AE236" s="131"/>
      <c r="AF236" s="131"/>
    </row>
    <row r="237" spans="1:32" ht="15.75" customHeight="1" x14ac:dyDescent="0.2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  <c r="AA237" s="131"/>
      <c r="AB237" s="131"/>
      <c r="AC237" s="131"/>
      <c r="AD237" s="131"/>
      <c r="AE237" s="131"/>
      <c r="AF237" s="131"/>
    </row>
    <row r="238" spans="1:32" ht="15.75" customHeight="1" x14ac:dyDescent="0.2">
      <c r="A238" s="131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  <c r="AA238" s="131"/>
      <c r="AB238" s="131"/>
      <c r="AC238" s="131"/>
      <c r="AD238" s="131"/>
      <c r="AE238" s="131"/>
      <c r="AF238" s="131"/>
    </row>
    <row r="239" spans="1:32" ht="15.75" customHeight="1" x14ac:dyDescent="0.2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  <c r="AA239" s="131"/>
      <c r="AB239" s="131"/>
      <c r="AC239" s="131"/>
      <c r="AD239" s="131"/>
      <c r="AE239" s="131"/>
      <c r="AF239" s="131"/>
    </row>
    <row r="240" spans="1:32" ht="15.75" customHeight="1" x14ac:dyDescent="0.2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  <c r="AA240" s="131"/>
      <c r="AB240" s="131"/>
      <c r="AC240" s="131"/>
      <c r="AD240" s="131"/>
      <c r="AE240" s="131"/>
      <c r="AF240" s="131"/>
    </row>
    <row r="241" spans="1:32" ht="15.75" customHeight="1" x14ac:dyDescent="0.2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  <c r="AB241" s="131"/>
      <c r="AC241" s="131"/>
      <c r="AD241" s="131"/>
      <c r="AE241" s="131"/>
      <c r="AF241" s="131"/>
    </row>
    <row r="242" spans="1:32" ht="15.75" customHeight="1" x14ac:dyDescent="0.2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  <c r="AA242" s="131"/>
      <c r="AB242" s="131"/>
      <c r="AC242" s="131"/>
      <c r="AD242" s="131"/>
      <c r="AE242" s="131"/>
      <c r="AF242" s="131"/>
    </row>
    <row r="243" spans="1:32" ht="15.75" customHeight="1" x14ac:dyDescent="0.2">
      <c r="A243" s="131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  <c r="AA243" s="131"/>
      <c r="AB243" s="131"/>
      <c r="AC243" s="131"/>
      <c r="AD243" s="131"/>
      <c r="AE243" s="131"/>
      <c r="AF243" s="131"/>
    </row>
    <row r="244" spans="1:32" ht="15.75" customHeight="1" x14ac:dyDescent="0.2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  <c r="AA244" s="131"/>
      <c r="AB244" s="131"/>
      <c r="AC244" s="131"/>
      <c r="AD244" s="131"/>
      <c r="AE244" s="131"/>
      <c r="AF244" s="131"/>
    </row>
    <row r="245" spans="1:32" ht="15.75" customHeight="1" x14ac:dyDescent="0.2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  <c r="AA245" s="131"/>
      <c r="AB245" s="131"/>
      <c r="AC245" s="131"/>
      <c r="AD245" s="131"/>
      <c r="AE245" s="131"/>
      <c r="AF245" s="131"/>
    </row>
    <row r="246" spans="1:32" ht="15.75" customHeight="1" x14ac:dyDescent="0.2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  <c r="AA246" s="131"/>
      <c r="AB246" s="131"/>
      <c r="AC246" s="131"/>
      <c r="AD246" s="131"/>
      <c r="AE246" s="131"/>
      <c r="AF246" s="131"/>
    </row>
    <row r="247" spans="1:32" ht="15.75" customHeight="1" x14ac:dyDescent="0.2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  <c r="AA247" s="131"/>
      <c r="AB247" s="131"/>
      <c r="AC247" s="131"/>
      <c r="AD247" s="131"/>
      <c r="AE247" s="131"/>
      <c r="AF247" s="131"/>
    </row>
    <row r="248" spans="1:32" ht="15.75" customHeight="1" x14ac:dyDescent="0.2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  <c r="AA248" s="131"/>
      <c r="AB248" s="131"/>
      <c r="AC248" s="131"/>
      <c r="AD248" s="131"/>
      <c r="AE248" s="131"/>
      <c r="AF248" s="131"/>
    </row>
    <row r="249" spans="1:32" ht="15.75" customHeight="1" x14ac:dyDescent="0.2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  <c r="AA249" s="131"/>
      <c r="AB249" s="131"/>
      <c r="AC249" s="131"/>
      <c r="AD249" s="131"/>
      <c r="AE249" s="131"/>
      <c r="AF249" s="131"/>
    </row>
    <row r="250" spans="1:32" ht="15.75" customHeight="1" x14ac:dyDescent="0.2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  <c r="AA250" s="131"/>
      <c r="AB250" s="131"/>
      <c r="AC250" s="131"/>
      <c r="AD250" s="131"/>
      <c r="AE250" s="131"/>
      <c r="AF250" s="131"/>
    </row>
    <row r="251" spans="1:32" ht="15.75" customHeight="1" x14ac:dyDescent="0.2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  <c r="AA251" s="131"/>
      <c r="AB251" s="131"/>
      <c r="AC251" s="131"/>
      <c r="AD251" s="131"/>
      <c r="AE251" s="131"/>
      <c r="AF251" s="131"/>
    </row>
    <row r="252" spans="1:32" ht="15.75" customHeight="1" x14ac:dyDescent="0.2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  <c r="AA252" s="131"/>
      <c r="AB252" s="131"/>
      <c r="AC252" s="131"/>
      <c r="AD252" s="131"/>
      <c r="AE252" s="131"/>
      <c r="AF252" s="131"/>
    </row>
    <row r="253" spans="1:32" ht="15.75" customHeight="1" x14ac:dyDescent="0.2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  <c r="AA253" s="131"/>
      <c r="AB253" s="131"/>
      <c r="AC253" s="131"/>
      <c r="AD253" s="131"/>
      <c r="AE253" s="131"/>
      <c r="AF253" s="131"/>
    </row>
    <row r="254" spans="1:32" ht="15.75" customHeight="1" x14ac:dyDescent="0.2">
      <c r="A254" s="131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  <c r="AA254" s="131"/>
      <c r="AB254" s="131"/>
      <c r="AC254" s="131"/>
      <c r="AD254" s="131"/>
      <c r="AE254" s="131"/>
      <c r="AF254" s="131"/>
    </row>
    <row r="255" spans="1:32" ht="15.75" customHeight="1" x14ac:dyDescent="0.2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  <c r="AA255" s="131"/>
      <c r="AB255" s="131"/>
      <c r="AC255" s="131"/>
      <c r="AD255" s="131"/>
      <c r="AE255" s="131"/>
      <c r="AF255" s="131"/>
    </row>
    <row r="256" spans="1:32" ht="15.75" customHeight="1" x14ac:dyDescent="0.2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  <c r="AA256" s="131"/>
      <c r="AB256" s="131"/>
      <c r="AC256" s="131"/>
      <c r="AD256" s="131"/>
      <c r="AE256" s="131"/>
      <c r="AF256" s="131"/>
    </row>
    <row r="257" spans="1:32" ht="15.75" customHeight="1" x14ac:dyDescent="0.2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  <c r="AA257" s="131"/>
      <c r="AB257" s="131"/>
      <c r="AC257" s="131"/>
      <c r="AD257" s="131"/>
      <c r="AE257" s="131"/>
      <c r="AF257" s="131"/>
    </row>
    <row r="258" spans="1:32" ht="15.75" customHeight="1" x14ac:dyDescent="0.2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  <c r="AA258" s="131"/>
      <c r="AB258" s="131"/>
      <c r="AC258" s="131"/>
      <c r="AD258" s="131"/>
      <c r="AE258" s="131"/>
      <c r="AF258" s="131"/>
    </row>
    <row r="259" spans="1:32" ht="15.75" customHeight="1" x14ac:dyDescent="0.2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  <c r="AA259" s="131"/>
      <c r="AB259" s="131"/>
      <c r="AC259" s="131"/>
      <c r="AD259" s="131"/>
      <c r="AE259" s="131"/>
      <c r="AF259" s="131"/>
    </row>
    <row r="260" spans="1:32" ht="15.75" customHeight="1" x14ac:dyDescent="0.2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  <c r="AA260" s="131"/>
      <c r="AB260" s="131"/>
      <c r="AC260" s="131"/>
      <c r="AD260" s="131"/>
      <c r="AE260" s="131"/>
      <c r="AF260" s="131"/>
    </row>
    <row r="261" spans="1:32" ht="15.75" customHeight="1" x14ac:dyDescent="0.2">
      <c r="A261" s="131"/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  <c r="AA261" s="131"/>
      <c r="AB261" s="131"/>
      <c r="AC261" s="131"/>
      <c r="AD261" s="131"/>
      <c r="AE261" s="131"/>
      <c r="AF261" s="131"/>
    </row>
    <row r="262" spans="1:32" ht="15.75" customHeight="1" x14ac:dyDescent="0.2">
      <c r="A262" s="131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  <c r="AA262" s="131"/>
      <c r="AB262" s="131"/>
      <c r="AC262" s="131"/>
      <c r="AD262" s="131"/>
      <c r="AE262" s="131"/>
      <c r="AF262" s="131"/>
    </row>
    <row r="263" spans="1:32" ht="15.75" customHeight="1" x14ac:dyDescent="0.2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  <c r="AA263" s="131"/>
      <c r="AB263" s="131"/>
      <c r="AC263" s="131"/>
      <c r="AD263" s="131"/>
      <c r="AE263" s="131"/>
      <c r="AF263" s="131"/>
    </row>
    <row r="264" spans="1:32" ht="15.75" customHeight="1" x14ac:dyDescent="0.2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  <c r="AA264" s="131"/>
      <c r="AB264" s="131"/>
      <c r="AC264" s="131"/>
      <c r="AD264" s="131"/>
      <c r="AE264" s="131"/>
      <c r="AF264" s="131"/>
    </row>
    <row r="265" spans="1:32" ht="15.75" customHeight="1" x14ac:dyDescent="0.2">
      <c r="A265" s="131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  <c r="AA265" s="131"/>
      <c r="AB265" s="131"/>
      <c r="AC265" s="131"/>
      <c r="AD265" s="131"/>
      <c r="AE265" s="131"/>
      <c r="AF265" s="131"/>
    </row>
    <row r="266" spans="1:32" ht="15.75" customHeight="1" x14ac:dyDescent="0.2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  <c r="AA266" s="131"/>
      <c r="AB266" s="131"/>
      <c r="AC266" s="131"/>
      <c r="AD266" s="131"/>
      <c r="AE266" s="131"/>
      <c r="AF266" s="131"/>
    </row>
    <row r="267" spans="1:32" ht="15.75" customHeight="1" x14ac:dyDescent="0.2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  <c r="AA267" s="131"/>
      <c r="AB267" s="131"/>
      <c r="AC267" s="131"/>
      <c r="AD267" s="131"/>
      <c r="AE267" s="131"/>
      <c r="AF267" s="131"/>
    </row>
    <row r="268" spans="1:32" ht="15.75" customHeight="1" x14ac:dyDescent="0.2">
      <c r="A268" s="131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  <c r="AA268" s="131"/>
      <c r="AB268" s="131"/>
      <c r="AC268" s="131"/>
      <c r="AD268" s="131"/>
      <c r="AE268" s="131"/>
      <c r="AF268" s="131"/>
    </row>
    <row r="269" spans="1:32" ht="15.75" customHeight="1" x14ac:dyDescent="0.2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  <c r="AA269" s="131"/>
      <c r="AB269" s="131"/>
      <c r="AC269" s="131"/>
      <c r="AD269" s="131"/>
      <c r="AE269" s="131"/>
      <c r="AF269" s="131"/>
    </row>
    <row r="270" spans="1:32" ht="15.75" customHeight="1" x14ac:dyDescent="0.2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  <c r="AA270" s="131"/>
      <c r="AB270" s="131"/>
      <c r="AC270" s="131"/>
      <c r="AD270" s="131"/>
      <c r="AE270" s="131"/>
      <c r="AF270" s="131"/>
    </row>
    <row r="271" spans="1:32" ht="15.75" customHeight="1" x14ac:dyDescent="0.2">
      <c r="A271" s="131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  <c r="AA271" s="131"/>
      <c r="AB271" s="131"/>
      <c r="AC271" s="131"/>
      <c r="AD271" s="131"/>
      <c r="AE271" s="131"/>
      <c r="AF271" s="131"/>
    </row>
    <row r="272" spans="1:32" ht="15.75" customHeight="1" x14ac:dyDescent="0.2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  <c r="AA272" s="131"/>
      <c r="AB272" s="131"/>
      <c r="AC272" s="131"/>
      <c r="AD272" s="131"/>
      <c r="AE272" s="131"/>
      <c r="AF272" s="131"/>
    </row>
    <row r="273" spans="1:32" ht="15.75" customHeight="1" x14ac:dyDescent="0.2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  <c r="AA273" s="131"/>
      <c r="AB273" s="131"/>
      <c r="AC273" s="131"/>
      <c r="AD273" s="131"/>
      <c r="AE273" s="131"/>
      <c r="AF273" s="131"/>
    </row>
    <row r="274" spans="1:32" ht="15.75" customHeight="1" x14ac:dyDescent="0.2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  <c r="AA274" s="131"/>
      <c r="AB274" s="131"/>
      <c r="AC274" s="131"/>
      <c r="AD274" s="131"/>
      <c r="AE274" s="131"/>
      <c r="AF274" s="131"/>
    </row>
    <row r="275" spans="1:32" ht="15.75" customHeight="1" x14ac:dyDescent="0.2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  <c r="AA275" s="131"/>
      <c r="AB275" s="131"/>
      <c r="AC275" s="131"/>
      <c r="AD275" s="131"/>
      <c r="AE275" s="131"/>
      <c r="AF275" s="131"/>
    </row>
    <row r="276" spans="1:32" ht="15.75" customHeight="1" x14ac:dyDescent="0.2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  <c r="AA276" s="131"/>
      <c r="AB276" s="131"/>
      <c r="AC276" s="131"/>
      <c r="AD276" s="131"/>
      <c r="AE276" s="131"/>
      <c r="AF276" s="131"/>
    </row>
    <row r="277" spans="1:32" ht="15.75" customHeight="1" x14ac:dyDescent="0.2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  <c r="AA277" s="131"/>
      <c r="AB277" s="131"/>
      <c r="AC277" s="131"/>
      <c r="AD277" s="131"/>
      <c r="AE277" s="131"/>
      <c r="AF277" s="131"/>
    </row>
    <row r="278" spans="1:32" ht="15.75" customHeight="1" x14ac:dyDescent="0.2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  <c r="AA278" s="131"/>
      <c r="AB278" s="131"/>
      <c r="AC278" s="131"/>
      <c r="AD278" s="131"/>
      <c r="AE278" s="131"/>
      <c r="AF278" s="131"/>
    </row>
    <row r="279" spans="1:32" ht="15.75" customHeight="1" x14ac:dyDescent="0.2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  <c r="AA279" s="131"/>
      <c r="AB279" s="131"/>
      <c r="AC279" s="131"/>
      <c r="AD279" s="131"/>
      <c r="AE279" s="131"/>
      <c r="AF279" s="131"/>
    </row>
    <row r="280" spans="1:32" ht="15.75" customHeight="1" x14ac:dyDescent="0.2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  <c r="AE280" s="131"/>
      <c r="AF280" s="131"/>
    </row>
    <row r="281" spans="1:32" ht="15.75" customHeight="1" x14ac:dyDescent="0.2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  <c r="AE281" s="131"/>
      <c r="AF281" s="131"/>
    </row>
    <row r="282" spans="1:32" ht="15.75" customHeight="1" x14ac:dyDescent="0.2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  <c r="AE282" s="131"/>
      <c r="AF282" s="131"/>
    </row>
    <row r="283" spans="1:32" ht="15.75" customHeight="1" x14ac:dyDescent="0.2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  <c r="AE283" s="131"/>
      <c r="AF283" s="131"/>
    </row>
    <row r="284" spans="1:32" ht="15.75" customHeight="1" x14ac:dyDescent="0.2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  <c r="AB284" s="131"/>
      <c r="AC284" s="131"/>
      <c r="AD284" s="131"/>
      <c r="AE284" s="131"/>
      <c r="AF284" s="131"/>
    </row>
    <row r="285" spans="1:32" ht="15.75" customHeight="1" x14ac:dyDescent="0.2"/>
    <row r="286" spans="1:32" ht="15.75" customHeight="1" x14ac:dyDescent="0.2"/>
    <row r="287" spans="1:32" ht="15.75" customHeight="1" x14ac:dyDescent="0.2"/>
    <row r="288" spans="1:32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1">
    <mergeCell ref="A54:Q54"/>
    <mergeCell ref="B71:D71"/>
    <mergeCell ref="E71:G71"/>
    <mergeCell ref="H71:J71"/>
    <mergeCell ref="K71:M71"/>
    <mergeCell ref="N71:P71"/>
    <mergeCell ref="Q71:Q72"/>
    <mergeCell ref="B55:D55"/>
    <mergeCell ref="E55:G55"/>
    <mergeCell ref="H55:J55"/>
    <mergeCell ref="K55:M55"/>
    <mergeCell ref="N55:P55"/>
    <mergeCell ref="Q55:Q56"/>
    <mergeCell ref="A70:Q70"/>
    <mergeCell ref="A55:A56"/>
    <mergeCell ref="A71:A72"/>
    <mergeCell ref="A2:Q2"/>
    <mergeCell ref="A4:Q4"/>
    <mergeCell ref="B5:D5"/>
    <mergeCell ref="E5:G5"/>
    <mergeCell ref="H5:J5"/>
    <mergeCell ref="K5:M5"/>
    <mergeCell ref="A21:Q21"/>
    <mergeCell ref="B22:D22"/>
    <mergeCell ref="E22:G22"/>
    <mergeCell ref="H22:J22"/>
    <mergeCell ref="K22:M22"/>
    <mergeCell ref="N22:P22"/>
    <mergeCell ref="Q22:Q23"/>
    <mergeCell ref="A38:Q38"/>
    <mergeCell ref="N5:P5"/>
    <mergeCell ref="Q5:Q6"/>
    <mergeCell ref="A5:A6"/>
    <mergeCell ref="A22:A23"/>
    <mergeCell ref="A39:A40"/>
    <mergeCell ref="B39:D39"/>
    <mergeCell ref="E39:G39"/>
    <mergeCell ref="H39:J39"/>
    <mergeCell ref="K39:M39"/>
    <mergeCell ref="N39:P39"/>
    <mergeCell ref="Q39:Q40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6.1 Detalle de inversión de equ</vt:lpstr>
      <vt:lpstr>6.2 Detalle de Financiación</vt:lpstr>
      <vt:lpstr>6.3 Curva de estacionalidad des</vt:lpstr>
      <vt:lpstr>6.4.2 Estimación de ventas (Age</vt:lpstr>
      <vt:lpstr>6.5 Sueldos y cargas sociales</vt:lpstr>
      <vt:lpstr>6.6 Cashflow</vt:lpstr>
      <vt:lpstr>6.7 Payback, VAN y TIR</vt:lpstr>
      <vt:lpstr>Modelo Matriz pago a proveedore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SCALFINO FABRIZIO NICOLÁS</cp:lastModifiedBy>
  <dcterms:modified xsi:type="dcterms:W3CDTF">2025-11-25T19:17:08Z</dcterms:modified>
</cp:coreProperties>
</file>