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6.1 Detalle de inversión de equ" sheetId="1" r:id="rId4"/>
    <sheet state="visible" name="6.2 Detalle de Financiación" sheetId="2" r:id="rId5"/>
    <sheet state="visible" name="6.3 Curva de estacionalidad des" sheetId="3" r:id="rId6"/>
    <sheet state="visible" name="6.4.2 Estimación de ventas (Eje" sheetId="4" r:id="rId7"/>
    <sheet state="visible" name="6.5 Sueldos y cargas sociales" sheetId="5" r:id="rId8"/>
    <sheet state="visible" name="6.6 Cashflow" sheetId="6" r:id="rId9"/>
  </sheets>
  <definedNames/>
  <calcPr/>
  <extLst>
    <ext uri="GoogleSheetsCustomDataVersion2">
      <go:sheetsCustomData xmlns:go="http://customooxmlschemas.google.com/" r:id="rId10" roundtripDataChecksum="MS4yp8eV+PhKcLpTY1PVhB0zVUrR4NXdxPEcimxKYD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114">
      <text>
        <t xml:space="preserve">======
ID#AAABxncbly8
tc={bf612416-3285-453b-b3c7-3719e1c9eccc}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</t>
      </text>
    </comment>
    <comment authorId="0" ref="B24">
      <text>
        <t xml:space="preserve">======
ID#AAABxncblyo
tc={4ea8947b-1fce-4c55-ad65-c7bebc83e828}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corresponde al proyecto</t>
      </text>
    </comment>
    <comment authorId="0" ref="B177">
      <text>
        <t xml:space="preserve">======
ID#AAABxncblyk
tc={529cc74a-30e0-40a4-b1d9-5f7a0295b856}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mkt</t>
      </text>
    </comment>
    <comment authorId="0" ref="C165">
      <text>
        <t xml:space="preserve">======
ID#AAABxncblyM
tc={6284d921-12b4-4fe4-bedc-fa4e7c28c2da}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36 meses * 605.000 = 21.780.000 * 0.5% = 108.900 entre 2 = $54.450</t>
      </text>
    </comment>
    <comment authorId="0" ref="F162">
      <text>
        <t xml:space="preserve">======
ID#AAABxncblyE
tc={78bd91eb-6b16-41da-97d8-cda5d4cfd73b}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xq ?</t>
      </text>
    </comment>
    <comment authorId="0" ref="B168">
      <text>
        <t xml:space="preserve">======
ID#AAABxncblx4
tc={efb057e6-8c08-4e05-9aff-4bfbd797e2b4}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PREGUNTAR SOBRE ESTO, NO HAY TARIFAS EN INTERNET</t>
      </text>
    </comment>
    <comment authorId="0" ref="D171">
      <text>
        <t xml:space="preserve">======
ID#AAABxncblxQ
tc={98d14d8e-5e10-4691-bc8d-e334633578fb}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suponiendo que lo pagamos anualmente por 3 años
Respuesta:
    y sin tener en cuanta inflación</t>
      </text>
    </comment>
    <comment authorId="0" ref="A1">
      <text>
        <t xml:space="preserve">======
ID#AAABxncblxM
tc={3419b92c-9e77-47e0-aff5-0bf691e74d3b}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donweb.com/es-ar/?ad_campaign=209398715&amp;ad_content=760166907027&amp;pcprovider=google&amp;gad_source=1&amp;gad_campaignid=209398715&amp;gbraid=0AAAAAD6Zr7lP7aAW6LtCzVNX4LGIHLAMG&amp;gclid=CjwKCAiA_orJBhBNEiwABkdmjKV_c2Mood23cB6oRRZ8HhjulMmJDxAL7A9L3yABhVXAjgKBVDlDHRoCZlAQAvD_BwE</t>
      </text>
    </comment>
    <comment authorId="0" ref="B165">
      <text>
        <t xml:space="preserve">======
ID#AAABxncblw8
tc={0989f2ed-e824-4518-be41-94357e5dddd1}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suponiendo q el contrato es x 3 años</t>
      </text>
    </comment>
    <comment authorId="0" ref="B140">
      <text>
        <t xml:space="preserve">======
ID#AAABxncblw4
tc={8403c4bc-f7ef-4969-b841-6b994c8fce2f}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COMPLETAR ESTO SI HAY QUE AHCER ALGUNA MODIFICACIÓN EN LA OFICINA</t>
      </text>
    </comment>
  </commentList>
  <extLst>
    <ext uri="GoogleSheetsCustomDataVersion2">
      <go:sheetsCustomData xmlns:go="http://customooxmlschemas.google.com/" r:id="rId1" roundtripDataSignature="AMtx7miDFTnKQ3laLoLMR7aEnYo8UTDxL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6">
      <text>
        <t xml:space="preserve">======
ID#AAABxncblww
tc={04bbc479-c246-40c9-951c-bcf35fa57d98}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ES NECESARIO</t>
      </text>
    </comment>
  </commentList>
  <extLst>
    <ext uri="GoogleSheetsCustomDataVersion2">
      <go:sheetsCustomData xmlns:go="http://customooxmlschemas.google.com/" r:id="rId1" roundtripDataSignature="AMtx7mjF3bsXiTm6rqXUBBz3X6QNWK+hww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6">
      <text>
        <t xml:space="preserve">======
ID#AAABxncblyY
tc={44ada782-7172-4f42-815e-a936e4501fbe}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https://www.m.campananoticias.com/noticia/89714/vacaciones-de-invierno-y-una-temporada-floja-reservas-oscilan-entre-el-20-y-el-40</t>
      </text>
    </comment>
    <comment authorId="0" ref="N8">
      <text>
        <t xml:space="preserve">======
ID#AAABxncblxc
tc={00e81e10-8b7d-4863-ae6c-da61c7ba0de6}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probabilidad de cielos depejados</t>
      </text>
    </comment>
    <comment authorId="0" ref="B8">
      <text>
        <t xml:space="preserve">======
ID#AAABxncblxU
tc={02f797c9-5abd-49a5-b69e-3be9d2768197}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se tomo en base al cuadro d cielos para astroturismo</t>
      </text>
    </comment>
    <comment authorId="0" ref="H6">
      <text>
        <t xml:space="preserve">======
ID#AAABxncblxA
tc={c43d9a62-4fd9-4b8e-b28c-e9472621513b}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https://www.m.campananoticias.com/noticia/89714/vacaciones-de-invierno-y-una-temporada-floja-reservas-oscilan-entre-el-20-y-el-40</t>
      </text>
    </comment>
    <comment authorId="0" ref="B10">
      <text>
        <t xml:space="preserve">======
ID#AAABxncblw0
tc={1e79c00e-a224-4db9-965c-96cd6e3a2fec}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Alta temporada turística: verano (diciembre a Semana Santa), y también fuerte concurrencia escolar entre octubre y diciembre.
Temporada óptima para visitas generales: primavera (septiembre-noviembre) y otoño temprano, por clima más favorable y menos extremos térmicos.
Temporada “más baja” para turistas: inicios del invierno pueden tener menos visitantes, especialmente por el frío y las heladas intensas.
Uso local: los residentes de La Pampa y zonas cercanas aprovechan los fines de semana de primavera y otoño para visitar.</t>
      </text>
    </comment>
  </commentList>
  <extLst>
    <ext uri="GoogleSheetsCustomDataVersion2">
      <go:sheetsCustomData xmlns:go="http://customooxmlschemas.google.com/" r:id="rId1" roundtripDataSignature="AMtx7mimtZGwHQ+6sVQt5YwOMCJb+gNjNg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67">
      <text>
        <t xml:space="preserve">======
ID#AAABxncblyQ
tc={1535306f-689e-4780-80fa-b06353414db8}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45% inflacion</t>
      </text>
    </comment>
    <comment authorId="0" ref="B6">
      <text>
        <t xml:space="preserve">======
ID#AAABxncblxs
tc={38d48a28-37d7-4644-b41d-e8ba36fdd662}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CAMBIAR A ABRIL</t>
      </text>
    </comment>
    <comment authorId="0" ref="G44">
      <text>
        <t xml:space="preserve">======
ID#AAABxncblws
tc={6ed2723a-8476-4b8a-84f5-09bc36b0e660}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40% INFLACION
Respuesta:
    entre 30 y 40</t>
      </text>
    </comment>
  </commentList>
  <extLst>
    <ext uri="GoogleSheetsCustomDataVersion2">
      <go:sheetsCustomData xmlns:go="http://customooxmlschemas.google.com/" r:id="rId1" roundtripDataSignature="AMtx7miaEOPWtAbxGF7jNAA5YB7Bews+4g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5">
      <text>
        <t xml:space="preserve">======
ID#AAABxncblyI
tc={b420b3d2-d9e8-4183-8712-fd67a9ae1d20}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definir RRHH y copiar acá</t>
      </text>
    </comment>
  </commentList>
  <extLst>
    <ext uri="GoogleSheetsCustomDataVersion2">
      <go:sheetsCustomData xmlns:go="http://customooxmlschemas.google.com/" r:id="rId1" roundtripDataSignature="AMtx7mhlwCrQNuqwr4CpH6MkhQP4LI+Y4Q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ID#AAABxncblzE
tc={79dbdacf-419c-44b1-b465-ec5aa63e3951}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galicia cuenta pyme bonificada primer año</t>
      </text>
    </comment>
    <comment authorId="0" ref="B23">
      <text>
        <t xml:space="preserve">======
ID#AAABxncblzA
tc={b659e40b-6c5f-4eb5-9a4b-43b500af94a5}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cotizado en web d seguros</t>
      </text>
    </comment>
    <comment authorId="0" ref="B31">
      <text>
        <t xml:space="preserve">======
ID#AAABxncbly4
tc={406c9167-bfac-4a10-b704-658e99158de0}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coticé en base a lo q paga mi madre x su negocio   hoy 40k x mes</t>
      </text>
    </comment>
    <comment authorId="0" ref="B25">
      <text>
        <t xml:space="preserve">======
ID#AAABxncbly0
tc={ce7e001a-4b06-41e2-8899-2fe1d66b0e33}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ya está en la inversión</t>
      </text>
    </comment>
    <comment authorId="0" ref="A34">
      <text>
        <t xml:space="preserve">======
ID#AAABxncblys
tc={308979b7-a691-4f74-b152-44ea5c719d49}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GOOGLE WORKSPACE</t>
      </text>
    </comment>
    <comment authorId="0" ref="A33">
      <text>
        <t xml:space="preserve">======
ID#AAABxncblyg
tc={7bf3d2d1-20a9-4f46-974a-ef4dd0e80d0f}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ttps://donweb.com/es-ar/?ad_campaign=209398715&amp;ad_content=760166907027&amp;pcprovider=google&amp;gad_source=1&amp;gad_campaignid=209398715&amp;gbraid=0AAAAAD6Zr7lP7aAW6LtCzVNX4LGIHLAMG&amp;gclid=CjwKCAiA_orJBhBNEiwABkdmjKV_c2Mood23cB6oRRZ8HhjulMmJDxAL7A9L3yABhVXAjgKBVDlDHRoCZlAQAvD_BwE</t>
      </text>
    </comment>
    <comment authorId="0" ref="A26">
      <text>
        <t xml:space="preserve">======
ID#AAABxncblyc
tc={7cdf3488-c80f-4904-9d8f-86965b19005b}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tenemos esta info?</t>
      </text>
    </comment>
    <comment authorId="0" ref="B28">
      <text>
        <t xml:space="preserve">======
ID#AAABxncblyU
tc={d11cde9b-ef50-485f-a608-869f041138a1}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ya esta contemplado 
en detalle de inversion</t>
      </text>
    </comment>
    <comment authorId="0" ref="A43">
      <text>
        <t xml:space="preserve">======
ID#AAABxncblyA
    (2025-12-18 01:03:49)
(2022-07-26 16:02:21)
Se abona en aquellos meses en que se presenten ganancias (ESQUEMA SIMPLIFICADO)</t>
      </text>
    </comment>
    <comment authorId="0" ref="A27">
      <text>
        <t xml:space="preserve">======
ID#AAABxncblx0
tc={11fbbb65-440f-4a7a-bf9b-41f80d3c0c99}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tu oficina de 85 m² en Microcentro (CABA), una estimación del ABL mensual podría variar mucho:
Si la valuación fiscal del inmueble no es muy alta y está en una zona “centro / intermedia”: podría estar más cerca del ejemplo dado de una vivienda, 
$12.000-$13.000, si tomamos los valores de la ciudad para 2025</t>
      </text>
    </comment>
    <comment authorId="0" ref="C28">
      <text>
        <t xml:space="preserve">======
ID#AAABxncblxw
tc={d9578f93-340b-4d2d-94d3-2751c5a0d679}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creo que habría que aplicarle el 10% inflación de aca a abril</t>
      </text>
    </comment>
    <comment authorId="0" ref="B6">
      <text>
        <t xml:space="preserve">======
ID#AAABxncblxo
tc={0887a372-0b3e-4d51-8f52-e125d4ca7e5e}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bajar cantidad de salidas</t>
      </text>
    </comment>
    <comment authorId="0" ref="A32">
      <text>
        <t xml:space="preserve">======
ID#AAABxncblxk
tc={f3cca37c-1313-41b0-9668-5d0d07467288}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se nada d esto</t>
      </text>
    </comment>
    <comment authorId="0" ref="A12">
      <text>
        <t xml:space="preserve">======
ID#AAABxncblxg
    (2025-12-18 01:03:49)
Obtener de "6.5 Sueldos y cargas sociales"</t>
      </text>
    </comment>
    <comment authorId="0" ref="A38">
      <text>
        <t xml:space="preserve">======
ID#AAABxncblxY
    (2025-12-18 01:03:49)
(2021-05-18 18:03:32)
NO MODIFICAR FÓRMULA. Se aplica sobre la facturación del mes</t>
      </text>
    </comment>
    <comment authorId="0" ref="X45">
      <text>
        <t xml:space="preserve">======
ID#AAABxncblxI
tc={74f13675-b5a6-4349-8d23-861a880a4d79}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puede hacer un retiro ?</t>
      </text>
    </comment>
    <comment authorId="0" ref="B18">
      <text>
        <t xml:space="preserve">======
ID#AAABxncblxE
tc={3b93295a-010e-4b56-bd20-ae8af9a368de}    (2025-12-18 01:03:49)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VER</t>
      </text>
    </comment>
    <comment authorId="0" ref="Z45">
      <text>
        <t xml:space="preserve">======
ID#AAABxncblyw
Fabrizio Scalfino    (2023-03-30 13:37:58)
Retiro de socios (último mes del ejercicio)</t>
      </text>
    </comment>
    <comment authorId="0" ref="M45">
      <text>
        <t xml:space="preserve">======
ID#AAABxncblx8
Fabrizio Scalfino    (2023-03-30 13:37:33)
Retiro de socios (último mes del ejercicio)</t>
      </text>
    </comment>
  </commentList>
  <extLst>
    <ext uri="GoogleSheetsCustomDataVersion2">
      <go:sheetsCustomData xmlns:go="http://customooxmlschemas.google.com/" r:id="rId1" roundtripDataSignature="AMtx7mgkBlBHOHXfrXTv3SA7ZO09lLO/Uw=="/>
    </ext>
  </extLst>
</comments>
</file>

<file path=xl/sharedStrings.xml><?xml version="1.0" encoding="utf-8"?>
<sst xmlns="http://schemas.openxmlformats.org/spreadsheetml/2006/main" count="593" uniqueCount="367">
  <si>
    <t xml:space="preserve">Tipo de cambio utilizado para inversiones en USD: </t>
  </si>
  <si>
    <t>$</t>
  </si>
  <si>
    <t>INVERSIONES REQUERIDAS</t>
  </si>
  <si>
    <t>NUCLEO HABITACIONAL</t>
  </si>
  <si>
    <t>No modificar fórmulas</t>
  </si>
  <si>
    <t>ESPACIOS DE TRABAJO</t>
  </si>
  <si>
    <t>ESPACIOS COMUNES</t>
  </si>
  <si>
    <t>ARQUITECTURA</t>
  </si>
  <si>
    <t>INMUEBLE</t>
  </si>
  <si>
    <t>HABILITACIONES</t>
  </si>
  <si>
    <t>COMUNICACIÓN / COMERCIALIZACION</t>
  </si>
  <si>
    <t>PRE - INGRESO AL NEGOCIO</t>
  </si>
  <si>
    <t>INVERSION TOTAL REQUERIDA</t>
  </si>
  <si>
    <t>FINANCIACIÓN</t>
  </si>
  <si>
    <t>FINANCIACIÓN PROPIA (A)</t>
  </si>
  <si>
    <t>FINANCIACIÓN EXTERNA (B)</t>
  </si>
  <si>
    <t>FINANCIACIÓN DE INVERSIONISTAS (C)</t>
  </si>
  <si>
    <t>S</t>
  </si>
  <si>
    <t>FINANCIACIÓN TOTAL OBTENIDA (A+B+C)</t>
  </si>
  <si>
    <t>Liquidez inicial (Financiación total – inversión total)</t>
  </si>
  <si>
    <t xml:space="preserve">Es necesario, a la hora de calcular la inversión necesaria, analizar todos los aspectos a incluir en el cálculo. 
Para ello, se sugiere un modelo como el presentado a continuación (es un ejemplo, no todos los conceptos le aplicarán a su proyecto, y quizá algunos de los que sí apliquen deberán agregarlos). </t>
  </si>
  <si>
    <t>NUCLEO HABITACIONAL X</t>
  </si>
  <si>
    <t>HABITACIONES</t>
  </si>
  <si>
    <t>Precio unitario</t>
  </si>
  <si>
    <t>Unidades</t>
  </si>
  <si>
    <t>Subtotal</t>
  </si>
  <si>
    <t>Link de referencia del producto/servicio</t>
  </si>
  <si>
    <t>Sillones</t>
  </si>
  <si>
    <t>Sommier 1 plaza</t>
  </si>
  <si>
    <t>Mesa Ratona Fancy</t>
  </si>
  <si>
    <t>Mesa Ratona Rectangular</t>
  </si>
  <si>
    <t>Estufa a leña</t>
  </si>
  <si>
    <t>Armario</t>
  </si>
  <si>
    <t>Frigobar</t>
  </si>
  <si>
    <t>Alfombra</t>
  </si>
  <si>
    <t>Hidromasaje</t>
  </si>
  <si>
    <t>Sabanas 2 Plaza (Queen size)</t>
  </si>
  <si>
    <t>Juego de Toalla y Toallón</t>
  </si>
  <si>
    <t>Toalla mediana</t>
  </si>
  <si>
    <t>Sabanas 1 Plaza</t>
  </si>
  <si>
    <t>Acolchados 2 Plazas</t>
  </si>
  <si>
    <t>Acolchados simples</t>
  </si>
  <si>
    <t>Almohadas</t>
  </si>
  <si>
    <t>Cubresommiers x 2 plazas</t>
  </si>
  <si>
    <t>Cubrecolchon x 2 plazas</t>
  </si>
  <si>
    <t xml:space="preserve">Ventilador de Techo </t>
  </si>
  <si>
    <t>Aire acondicionado</t>
  </si>
  <si>
    <t>Decoración</t>
  </si>
  <si>
    <t>Mesa ratona</t>
  </si>
  <si>
    <t>Iluminación</t>
  </si>
  <si>
    <t>Toma corrientes</t>
  </si>
  <si>
    <t>Matafuegos (pasillos)</t>
  </si>
  <si>
    <t>TOTAL HABITACIONES</t>
  </si>
  <si>
    <t>BAÑOS X</t>
  </si>
  <si>
    <t>Inodoro</t>
  </si>
  <si>
    <t>Bidet</t>
  </si>
  <si>
    <t>Ducha</t>
  </si>
  <si>
    <t>Mampara de Vidrio</t>
  </si>
  <si>
    <t>Lavamanos</t>
  </si>
  <si>
    <t>Griferia para lavamanos</t>
  </si>
  <si>
    <t>Lampara de baño</t>
  </si>
  <si>
    <t>TOTAL BAÑOS</t>
  </si>
  <si>
    <t>TOTAL NUCLEO HABITACIONAL</t>
  </si>
  <si>
    <t xml:space="preserve"> ADMINISTRACIÓN</t>
  </si>
  <si>
    <t>Escritorios</t>
  </si>
  <si>
    <t>https://www.mercadolibre.com.ar/p/MLA26053305?pdp_filters=item_id:MLA1473666323&amp;attributes=COLOR:Blanco_vpp#origin=share&amp;sid=share&amp;wid=MLA1473666323&amp;action=whatsapp</t>
  </si>
  <si>
    <t>Computadora de Escritorio completa</t>
  </si>
  <si>
    <t>https://www.mercadolibre.com.ar/p/MLA52792504?pdp_filters=item_id:MLA2424642530#origin=share&amp;sid=share&amp;wid=MLA2424642530&amp;action=whatsapp</t>
  </si>
  <si>
    <t>Sillas de Escritorio</t>
  </si>
  <si>
    <t>https://www.mercadolibre.com.ar/p/MLA53340434?pdp_filters=item_id:MLA2243241568#origin=share&amp;sid=share&amp;wid=MLA2243241568&amp;action=whatsapp</t>
  </si>
  <si>
    <t>Router WIFi</t>
  </si>
  <si>
    <t>https://www.mercadolibre.com.ar/p/MLA9373592?pdp_filters=item_id:MLA896905722#origin=share&amp;sid=share&amp;wid=MLA896905722&amp;action=whatsapp</t>
  </si>
  <si>
    <t>Extensor de señal</t>
  </si>
  <si>
    <t>https://www.mercadolibre.com.ar/p/MLA18243252?pdp_filters=item_id:MLA1112423216#origin=share&amp;sid=share&amp;wid=MLA1112423216&amp;action=whatsapp</t>
  </si>
  <si>
    <t>Impresora</t>
  </si>
  <si>
    <t>https://www.mercadolibre.com.ar/p/MLA44142319?pdp_filters=item_id:MLA2143904548#origin=share&amp;sid=share&amp;wid=MLA2143904548&amp;action=whatsapp</t>
  </si>
  <si>
    <t>Apliques de iluminación (pack 5 unidades)</t>
  </si>
  <si>
    <t>https://www.mercadolibre.com.ar/p/MLA28526511?pdp_filters=item_id:MLA1476792573#origin=share&amp;sid=share&amp;wid=MLA1476792573&amp;action=whatsapp</t>
  </si>
  <si>
    <t>https://www.mercadolibre.com.ar/p/MLA23914899?pdp_filters=item_id:MLA1941243834#origin=share&amp;sid=share&amp;wid=MLA1941243834&amp;action=whatsapp</t>
  </si>
  <si>
    <t>Matafuegos</t>
  </si>
  <si>
    <t>https://www.mercadolibre.com.ar/p/MLA55883182?pdp_filters=item_id:MLA2392012436#origin=share&amp;sid=share&amp;wid=MLA2392012436&amp;action=whatsapp</t>
  </si>
  <si>
    <t>Armario de estantes</t>
  </si>
  <si>
    <t>https://www.mercadolibre.com.ar/up/MLAU2830122403?pdp_filters=item_id:MLA1461896993#origin=share&amp;sid=share&amp;wid=MLA1461896993&amp;action=whatsapp</t>
  </si>
  <si>
    <t>Aire acondicinado Frio / Calor</t>
  </si>
  <si>
    <t>https://www.mercadolibre.com.ar/aire-acondicionado-sansei-split-friocalor-2365-frigorias-blanco-sas25ha4cn/p/MLA54142126#polycard_client=search-nordic&amp;search_layout=stack&amp;position=5&amp;type=product&amp;tracking_id=585a19d2-d5cf-4d30-b2cd-43aeb2f48277&amp;wid=MLA2322186476&amp;sid=search</t>
  </si>
  <si>
    <t xml:space="preserve">Cestos de basura para escritorios </t>
  </si>
  <si>
    <t>https://www.mercadolibre.com.ar/stendy-cesto-papelero-tacho-de-basura-oficina-bano-habitacion-grande-metal-28cm-12lts/p/MLA37741455#polycard_client=search-nordic&amp;search_layout=grid&amp;position=4&amp;type=product&amp;tracking_id=69906e1e-6cf5-460f-97d6-b3b79d7e8e89&amp;wid=MLA1423882579&amp;sid=search</t>
  </si>
  <si>
    <t xml:space="preserve">Lapiceras x50 unidades </t>
  </si>
  <si>
    <t>https://www.mercadolibre.com.ar/50-boligrafo-stick-filgo-capuchon-negro-medio-economico/p/MLA23340210?pdp_filters=item_id:MLA1379340499#is_advertising=true&amp;searchVariation=MLA23340210&amp;backend_model=search-backend&amp;position=2&amp;search_layout=stack&amp;type=pad&amp;tracking_id=ba340a43-94d1-4737-b116-d82f35428310&amp;ad_domain=VQCATCORE_LST&amp;ad_position=2&amp;ad_click_id=OWQ2ZjQ3ODItNGRhYS00NzYzLWE0ODctNzdhOWNkOTRiMjJk</t>
  </si>
  <si>
    <t xml:space="preserve">Abrochadora  + broches </t>
  </si>
  <si>
    <t>https://www.mercadolibre.com.ar/kit-abrochadora-kanex-hp10-metalica-h20hojas-6000-broches/up/MLAU381334381#polycard_client=search-nordic&amp;search_layout=grid&amp;position=9&amp;type=product&amp;tracking_id=3d6080d9-f4cc-4ffa-a609-b7c227b6cad5&amp;wid=MLA1430597591&amp;sid=search</t>
  </si>
  <si>
    <t>Cuadernos A4 X5 unidades</t>
  </si>
  <si>
    <t>https://articulo.mercadolibre.com.ar/MLA-1459823231-pack-x5-cuaderno-universitario-oficio-a4-84-hojas-_JM?searchVariation=185993112807#polycard_client=search-nordic&amp;searchVariation=185993112807&amp;search_layout=grid&amp;position=4&amp;type=item&amp;tracking_id=425b083e-7b33-4335-a7d4-922cf05b85ee</t>
  </si>
  <si>
    <t>Caja resma A4 x5</t>
  </si>
  <si>
    <t>https://www.mercadolibre.com.ar/kit-x5-caja-resmas-pampa-a4-75-gr-papel-blanco/up/MLAU214631420#polycard_client=search-nordic&amp;search_layout=grid&amp;position=10&amp;type=product&amp;tracking_id=05c6abeb-2ad6-43be-9b89-1ac7289482d1&amp;wid=MLA1122839157&amp;sid=search</t>
  </si>
  <si>
    <t>Biblioratos x5</t>
  </si>
  <si>
    <t>https://www.mercadolibre.com.ar/5-bibliorato-pvc-forrado-oficio-medoro-reforzado-de-colores-color-negro/p/MLA55206922?pdp_filters=item_id:MLA1541614327#is_advertising=true&amp;searchVariation=MLA55206922&amp;backend_model=search-backend&amp;position=1&amp;search_layout=grid&amp;type=pad&amp;tracking_id=46850ea5-3842-4996-8a42-27ab6cd2f7ec&amp;ad_domain=VQCATCORE_LST&amp;ad_position=1&amp;ad_click_id=MjNkNWNhOGItMjAzYy00NmY3LThmOGItM2U3YzcwMjlhOTA5</t>
  </si>
  <si>
    <t>Resaltadoresx4</t>
  </si>
  <si>
    <t>https://articulo.mercadolibre.com.ar/MLA-1214436121-resaltadores-trabi-x-4-hight-texter-oficina-hogar-escuela-_JM#polycard_client=search-nordic&amp;search_layout=grid&amp;position=6&amp;type=item&amp;tracking_id=6d4af7d4-80e4-446d-9d56-8a6790bea8cc&amp;wid=MLA1214436121&amp;sid=search</t>
  </si>
  <si>
    <t>TOTAL  ADMINISTRACIÓN</t>
  </si>
  <si>
    <t xml:space="preserve"> LIMPIEZA</t>
  </si>
  <si>
    <t>Tacho de basura residuos/recicable</t>
  </si>
  <si>
    <t>https://articulo.mercadolibre.com.ar/MLA-918669318-colombraro-on-sale-oferta-por-tachos-de-basura-reciclaje-_JM?searchVariation=83382112958#polycard_client=search-nordic&amp;searchVariation=83382112958&amp;search_layout=grid&amp;position=22&amp;type=item&amp;tracking_id=7a3aa428-e330-4c36-b1e0-ee4af9c2528b</t>
  </si>
  <si>
    <t>Balde con mopa</t>
  </si>
  <si>
    <t>https://www.mercadolibre.com.ar/balde-mopa-centrifugo-lampazo-escurridor-trapeador-piso/p/MLA19981518#polycard_client=search-nordic&amp;search_layout=grid&amp;position=5&amp;type=product&amp;tracking_id=a863aecf-9e0e-4604-a27e-75b3582e83af&amp;wid=MLA2081870126&amp;sid=search</t>
  </si>
  <si>
    <t>Escoba y pala</t>
  </si>
  <si>
    <t>https://www.mercadolibre.com.ar/escoba-y-pala-plegable-barrer-pelos-pelusas-guardado-facil/up/MLAU3264307311?pdp_filters=item_id:MLA1507871347#is_advertising=true&amp;searchVariation=MLAU3264307311&amp;backend_model=search-backend&amp;position=5&amp;search_layout=grid&amp;type=pad&amp;tracking_id=df9c3d61-6b5f-43f4-9e6e-805072a03565&amp;ad_domain=VQCATCORE_LST&amp;ad_position=5&amp;ad_click_id=YzBiMjllNjktZTVmZi00MzZiLWIzZTYtYWUxODkwYjgzZDM2</t>
  </si>
  <si>
    <t>Valerinas x12 u</t>
  </si>
  <si>
    <t>https://articulo.mercadolibre.com.ar/MLA-1412544833-pano-valerina-plasser-multiuso-pack-x-12-unidades-_JM?searchVariation=181927289183#is_advertising=true&amp;searchVariation=181927289183&amp;backend_model=search-backend&amp;position=1&amp;search_layout=stack&amp;type=pad&amp;tracking_id=6a7b8227-1a7e-4cf3-a4a6-49d0f5b43b8d&amp;ad_domain=VQCATCORE_LST&amp;ad_position=1&amp;ad_click_id=ZGU3YjllY2UtMjc1YS00MGVlLWEyMzAtOWY1ZmUxNDQ4NDYy</t>
  </si>
  <si>
    <t>Bolsas de residuos x100 unidades</t>
  </si>
  <si>
    <t>https://articulo.mercadolibre.com.ar/MLA-1102496092-bolsas-de-residuo-agroplastic-45x6025-por-100-unidades-_JM#polycard_client=search-nordic&amp;search_layout=grid&amp;position=7&amp;type=item&amp;tracking_id=4ed57204-0da9-48a8-92e4-244e7fc35084&amp;wid=MLA1102496092&amp;sid=search</t>
  </si>
  <si>
    <t>Kit productos de limpieza (detergente, lavandina, desodorante de pisos)</t>
  </si>
  <si>
    <t>https://www.mercadolibre.com.ar/set-7-productos-limpieza-cocinarollo-de-cocinadetergente/up/MLAU3560752611?pdp_filters=shipping%3Afulfillment%7Cdeal%3AMLA1024566-1#polycard_client=search-nordic&amp;search_layout=grid&amp;position=3&amp;type=product&amp;tracking_id=ff488aa4-4a2a-471c-a494-fc668d24fc64&amp;wid=MLA2573398818&amp;sid=search</t>
  </si>
  <si>
    <t>Escobilla para baño</t>
  </si>
  <si>
    <t>https://articulo.mercadolibre.com.ar/MLA-1472685603-escobilla-limpia-inodoro-bano-con-cepillo-silicona-doble-_JM?searchVariation=186779567453#polycard_client=search-nordic&amp;searchVariation=186779567453&amp;search_layout=grid&amp;position=6&amp;type=item&amp;tracking_id=698d3f2d-b68d-4b3c-b76f-bf162745024c</t>
  </si>
  <si>
    <t>Escobilla para limpiar vidrios</t>
  </si>
  <si>
    <t>https://articulo.mercadolibre.com.ar/MLA-1516536073-escobilla-limpiavidrios-3en1-con-spray-dosificador-y-esponja-_JM#polycard_client=search-nordic&amp;search_layout=grid&amp;position=8&amp;type=item&amp;tracking_id=3c910ad0-38ed-4d74-a37d-2540d6a8472c&amp;wid=MLA1516536073&amp;sid=search</t>
  </si>
  <si>
    <t xml:space="preserve">Papel higienico </t>
  </si>
  <si>
    <t>https://www.mercadolibre.com.ar/pack-x-6-un-papel-higienico-elegante-30-mts-hoja-simple/p/MLA19772969#polycard_client=search-nordic&amp;search_layout=stack&amp;position=3&amp;type=product&amp;tracking_id=a2005f96-5960-4453-9ec3-d8b1b503d987&amp;wid=MLA1438346046&amp;sid=search</t>
  </si>
  <si>
    <t>Rollos de cocina</t>
  </si>
  <si>
    <t>https://www.mercadolibre.com.ar/pack-2-maxirollos-de-cocina-felpita-maxirrollo-200-panos/p/MLA40266140?pdp_filters=item_id:MLA1514796511|shipping:fulfillment|deal:MLA1024566-1#is_advertising=true&amp;searchVariation=MLA40266140&amp;backend_model=search-backend&amp;position=1&amp;search_layout=grid&amp;type=pad&amp;tracking_id=8131f97b-7435-445f-a34a-fa718651a904&amp;ad_domain=VQCATCORE_SUPERMARKET&amp;ad_position=1&amp;ad_click_id=ZjNlY2EyNWYtNDlkNS00OTYwLWFjMWUtMzFjYWQwOTI4OTUx</t>
  </si>
  <si>
    <t>Difusor de ambiente</t>
  </si>
  <si>
    <t>https://www.mercadolibre.com.ar/difusor-aromatico-ambiente-automatico-a-pilas/p/MLA51539023?pdp_filters=item_id:MLA2136740848#is_advertising=true&amp;searchVariation=MLA51539023&amp;backend_model=search-backend&amp;position=1&amp;search_layout=stack&amp;type=pad&amp;tracking_id=7611b5e2-6af3-4432-bf97-2c672a6bc10d&amp;ad_domain=VQCATCORE_LST&amp;ad_position=1&amp;ad_click_id=NWEzYmI3MjgtMWFkZS00NGFkLWJiYjgtZWFiMDVhYjEyZGU0</t>
  </si>
  <si>
    <t>TOTAL LIMPIEZA</t>
  </si>
  <si>
    <t>COCINA</t>
  </si>
  <si>
    <t>Kit de vajilla</t>
  </si>
  <si>
    <t>https://www.mercadolibre.com.ar/p/MLA52843818?pdp_filters=item_id:MLA2186178562#origin=share&amp;sid=share&amp;wid=MLA2186178562&amp;action=whatsapp</t>
  </si>
  <si>
    <t>Kit de cuberteria x 24</t>
  </si>
  <si>
    <t>https://articulo.mercadolibre.com.ar/MLA-1734271038?attributes=COLOR_SECONDARY_COLOR:VGl6YSBGdXNpb24=#origin=share&amp;sid=share&amp;action=whatsapp</t>
  </si>
  <si>
    <t>Vasos x12</t>
  </si>
  <si>
    <t>https://www.mercadolibre.com.ar/p/MLA29023097?pdp_filters=item_id:MLA1413185155#origin=share&amp;sid=share&amp;wid=MLA1413185155&amp;action=whatsapp</t>
  </si>
  <si>
    <t>Repasadores x6</t>
  </si>
  <si>
    <t>https://www.mercadolibre.com.ar/up/MLAU3158430164?pdp_filters=item_id:MLA1494241551#origin=share&amp;sid=share&amp;wid=MLA1494241551&amp;action=whatsapp</t>
  </si>
  <si>
    <t>Microondas</t>
  </si>
  <si>
    <t>https://www.mercadolibre.com.ar/p/MLA57787592?pdp_filters=item_id:MLA1544046563#origin=share&amp;sid=share&amp;wid=MLA1544046563&amp;action=whatsapp</t>
  </si>
  <si>
    <t>Pava Electrica</t>
  </si>
  <si>
    <t>https://www.mercadolibre.com.ar/p/MLA9017656?pdp_filters=item_id:MLA1856264478#origin=share&amp;sid=share&amp;wid=MLA1856264478&amp;action=whatsapp</t>
  </si>
  <si>
    <t>Escurridor de platos</t>
  </si>
  <si>
    <t>https://articulo.mercadolibre.com.ar/MLA-2118314760#origin=share&amp;sid=share&amp;action=whatsapp</t>
  </si>
  <si>
    <t>Dispenser de agua portatil</t>
  </si>
  <si>
    <t>https://www.mercadolibre.com.ar/p/MLA23374198?pdp_filters=item_id:MLA1511629226#origin=share&amp;sid=share&amp;wid=MLA1511629226&amp;action=whatsapp</t>
  </si>
  <si>
    <t xml:space="preserve">Cafetera a filtro </t>
  </si>
  <si>
    <t>https://www.mercadolibre.com.ar/cafetera-electrica-ultracomb-ca2203-de-filtro-negra-negro/p/MLA53513299#polycard_client=search-nordic&amp;search_layout=stack&amp;position=4&amp;type=product&amp;tracking_id=02ca9d57-d291-485f-9444-9d608a42e45d&amp;wid=MLA2313898680&amp;sid=search</t>
  </si>
  <si>
    <t xml:space="preserve"> </t>
  </si>
  <si>
    <t>TOTAL COCINA</t>
  </si>
  <si>
    <t>TOTAL ESPACIOS DE TRABAJO</t>
  </si>
  <si>
    <t>ESPACIOS COMUNES (SOLO RECEPCION)</t>
  </si>
  <si>
    <t>COMEDOR X</t>
  </si>
  <si>
    <t>Mesas</t>
  </si>
  <si>
    <t>Sillas</t>
  </si>
  <si>
    <t>Manteles</t>
  </si>
  <si>
    <t>Dispensers de agua</t>
  </si>
  <si>
    <t>TOTAL COMEDOR</t>
  </si>
  <si>
    <t xml:space="preserve">RECEPCIÓN </t>
  </si>
  <si>
    <t>Plantas de interior</t>
  </si>
  <si>
    <t>Smart TV</t>
  </si>
  <si>
    <t>Banquetas</t>
  </si>
  <si>
    <t>Ajedrez</t>
  </si>
  <si>
    <t>Sistema de audio</t>
  </si>
  <si>
    <t>TOTAL RECEPCIÓN Y LOBBY</t>
  </si>
  <si>
    <t>TOTAL ESPACIOS COMUNES</t>
  </si>
  <si>
    <t>ARQUITECTURA X</t>
  </si>
  <si>
    <t>Domos chicos</t>
  </si>
  <si>
    <t>Construcción de baños</t>
  </si>
  <si>
    <t>Remodelación de habitaciones</t>
  </si>
  <si>
    <t>Trabajos de pintura</t>
  </si>
  <si>
    <t>Arreglos de pisos</t>
  </si>
  <si>
    <t>Construcción de nuevo espacio</t>
  </si>
  <si>
    <t>Domo central</t>
  </si>
  <si>
    <t>Termotanque solar</t>
  </si>
  <si>
    <t>Containers</t>
  </si>
  <si>
    <t>Materiales Instalación eléctrica</t>
  </si>
  <si>
    <t>Mano de obra (deck de madera, instalacion de baños y cocina, division con durlock, instalacion electrica, cañerias y desagues)</t>
  </si>
  <si>
    <t>Perforacion de pozo para agua</t>
  </si>
  <si>
    <t>Bidones / Resorvorio de agua</t>
  </si>
  <si>
    <t xml:space="preserve">Biodigestor cloacal </t>
  </si>
  <si>
    <t>Mano de obra (aclarar alcance)</t>
  </si>
  <si>
    <t>Otros materiales (aclarar)</t>
  </si>
  <si>
    <t>TOTAL ARQUITECTURA</t>
  </si>
  <si>
    <t xml:space="preserve">INMUEBLE </t>
  </si>
  <si>
    <t>TERRENO</t>
  </si>
  <si>
    <t>Alquiler del inmueble x marzo</t>
  </si>
  <si>
    <t>https://drive.google.com/file/d/1aRKe5q_OCvfrhldEwzlibfzDRLv58UWz/view?usp=sharing</t>
  </si>
  <si>
    <t xml:space="preserve">Mes de deposito + mes deposito </t>
  </si>
  <si>
    <t xml:space="preserve">IVA </t>
  </si>
  <si>
    <t>https://drive.google.com/file/d/1cZas1rWKNFFBQsYZ2VR2PKoK59VENj95/view?usp=sharing</t>
  </si>
  <si>
    <t>Sellado</t>
  </si>
  <si>
    <t>TOTAL TERRENO</t>
  </si>
  <si>
    <t>Habilitación municipal</t>
  </si>
  <si>
    <t>https://www.argentina.gob.ar/servicio/solicitar-alta-local-virtual#:~:text=El%20local%20virtual%20deber%C3%A1%20contar,entonces%20Direcci%C3%B3n%20Nacional%20de%20Turismo).</t>
  </si>
  <si>
    <t>Registro de dominio Web</t>
  </si>
  <si>
    <t>https://donweb.com/es-ar/mis-compras</t>
  </si>
  <si>
    <t>Registro de marca INPI</t>
  </si>
  <si>
    <t>https://www.argentina.gob.ar/sites/default/files/arancelesinpi2023dic.pdf</t>
  </si>
  <si>
    <t>Registro de sociedad en IGJ / Registro Provincial</t>
  </si>
  <si>
    <t>https://portalsocietario.com.ar/constitucionsas-caba.shtml?utm_source</t>
  </si>
  <si>
    <t>649.785 + 120.000 (40.000 cada socio) + 21% IVA</t>
  </si>
  <si>
    <t>Trámites varios</t>
  </si>
  <si>
    <t>TOTAL HABILITACIONES</t>
  </si>
  <si>
    <t>COMUNICACIÓN / COMERCIALIZACIÓN</t>
  </si>
  <si>
    <t>COMERCIALIZACIÓN</t>
  </si>
  <si>
    <t>Diseño y desarollo de página Web</t>
  </si>
  <si>
    <t>https://tecnesio.com.ar/blog/cuanto-cuesta-una-pagina-web-en-argentina/?utm_source</t>
  </si>
  <si>
    <t>Promoción en redes sociales  (Creación de contenido, Branding, Diseñador grafico, Comunnity manager)</t>
  </si>
  <si>
    <t>Meta Adds</t>
  </si>
  <si>
    <t>TOTAL COMERCIALIZACIÓN</t>
  </si>
  <si>
    <t>No modificar fórmula (linkea con Cash Flow)</t>
  </si>
  <si>
    <t>Monto total pre-ingreso al negocio (según Cash Flow)</t>
  </si>
  <si>
    <t>TOTAL PRE - INGRESO AL NEGOCIO</t>
  </si>
  <si>
    <t>borrar estos dos cuadros</t>
  </si>
  <si>
    <t>DETALLE DE FUENTES DE FINANCIAMIENTO PROPIA (A)</t>
  </si>
  <si>
    <t>DETALLE DE FUENTES DE FINANCIACION EXTERNA (B)</t>
  </si>
  <si>
    <t>DETALLE DE FUENTES DE FINANCIACION DE INVERSIONISTAS (C)</t>
  </si>
  <si>
    <t>Aporte en efectivo por el dueño N° 1  Maria Guerrero, ahorro en efectivo</t>
  </si>
  <si>
    <t>Línea elegida</t>
  </si>
  <si>
    <t>Aporte del Inversionista N°1</t>
  </si>
  <si>
    <t>Aporte en efectivo por el dueño N° 2 Agustina Sansot, parte de la venta de auto fiat 1 modelo  2011</t>
  </si>
  <si>
    <t>Banco/Organismo otorgante</t>
  </si>
  <si>
    <t>Aporte del Inversionista N°2</t>
  </si>
  <si>
    <t>Aporte en efectivo por el dueño N° 3 Francesco Pedrazzani, ahorros en efectivo</t>
  </si>
  <si>
    <t>Link de referencia de la línea</t>
  </si>
  <si>
    <t>Forma de devolución del capital invertido</t>
  </si>
  <si>
    <t>Aporte en efectivo por el dueño N° 4 Lucia Bozzi, ahorros en efectivo</t>
  </si>
  <si>
    <t>Monto total préstamo solicitado (capital)</t>
  </si>
  <si>
    <t>Monto total aportado por inversionistas</t>
  </si>
  <si>
    <t>Total de las Fuentes de Financiamiento Propia</t>
  </si>
  <si>
    <t>En caso de tener una fuente de financiamiento externa, debe desarrollar la solapa 6.2.1 (Detalle devolución préstamo)</t>
  </si>
  <si>
    <r>
      <rPr>
        <rFont val="Raleway"/>
        <b/>
        <color rgb="FF000000"/>
        <sz val="12.0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rFont val="Raleway"/>
        <b/>
        <color rgb="FFFF0000"/>
        <sz val="12.0"/>
      </rPr>
      <t>EJEMPLO</t>
    </r>
  </si>
  <si>
    <t>Destinos/meses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</si>
  <si>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</si>
  <si>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</si>
  <si>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</si>
  <si>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</si>
  <si>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</si>
  <si>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</si>
  <si>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</si>
  <si>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</si>
  <si>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</si>
  <si>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</si>
  <si>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</si>
  <si>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</si>
  <si>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Calamuchita </t>
  </si>
  <si>
    <t>Campana</t>
  </si>
  <si>
    <t>Punta Lara</t>
  </si>
  <si>
    <t>Parque Lihue Calel</t>
  </si>
  <si>
    <t>Bruma Viajes</t>
  </si>
  <si>
    <t>Fuente(s) de las cuales determinó la(s) curva(s) de destino(s):</t>
  </si>
  <si>
    <t>Link(s):</t>
  </si>
  <si>
    <r>
      <rPr>
        <rFont val="Raleway"/>
        <color rgb="FF000000"/>
        <sz val="10.0"/>
        <u/>
      </rPr>
      <t xml:space="preserve">https://tableros.yvera.tur.ar/tablero_eoh/
https://sib.gob.ar/archivos/PG_PN_Lihue_Calel.pdf
https://www.m.campananoticias.com/noticia/89714/vacaciones-de-invierno-y-una-temporada-floja-reservas-oscilan-entre-el-20-y-el-40
</t>
    </r>
    <r>
      <rPr>
        <rFont val="Raleway"/>
        <color rgb="FF1155CC"/>
        <sz val="10.0"/>
        <u/>
      </rPr>
      <t xml:space="preserve">https://mininterior.gob.ar/planificacion/pdf/planes-loc/BUENOSAIRES/Desarrollo-Integrado-sector-Islas-del-Partido-de-Campana.pdf
</t>
    </r>
    <r>
      <rPr>
        <rFont val="Raleway"/>
        <color rgb="FF000000"/>
        <sz val="10.0"/>
        <u/>
      </rPr>
      <t xml:space="preserve">https://cdi.mecon.gob.ar/bases/docelec/cm1153.pdf
</t>
    </r>
    <r>
      <rPr>
        <rFont val="Raleway"/>
        <color rgb="FF1155CC"/>
        <sz val="10.0"/>
        <u/>
      </rPr>
      <t>https://www.econo.unlp.edu.ar/frontend/media/6/25806/d6ea77a551e0eab045339c3b664bc386.pdf
https://sedici.unlp.edu.ar/bitstream/handle/10915/139575/Documento_completo.Gesti%C3%B3n%20tur%C3%ADstica%20municipal.pdf-PDFA.pdf?isAllowed=y&amp;sequence=1&amp;</t>
    </r>
  </si>
  <si>
    <t>https://www.puntal.com.ar/calamuchita/calamuchita-sigue-la-preferencia-los-turistas-picos-99-ocupacion-n158166</t>
  </si>
  <si>
    <t>https://calamuchitaenlinea.info/contenido/13808/vacaciones-de-invierno-2025-calamuchita-registro-alta-ocupacion-y-buen-movimient</t>
  </si>
  <si>
    <r>
      <rPr>
        <rFont val="Raleway"/>
        <color rgb="FF000000"/>
        <sz val="11.0"/>
      </rPr>
      <t xml:space="preserve">ESTA PLANILLA ES UN MODELO - UTILIZAR LA QUE MEJOR SE ADAPTE A SU EMPRENDIMIENTO.
Importante: </t>
    </r>
    <r>
      <rPr>
        <rFont val="Raleway"/>
        <b/>
        <color rgb="FFFF0000"/>
        <sz val="11.0"/>
      </rPr>
      <t>relacionar la estimación de ventas por mes con el destino analizado y ver en qué momento de la estacionalidad se encuentra ese destino.</t>
    </r>
  </si>
  <si>
    <t>AÑO 1 - 2026</t>
  </si>
  <si>
    <t>Mes</t>
  </si>
  <si>
    <t>CAMPANA</t>
  </si>
  <si>
    <t>CALAMUCHITA</t>
  </si>
  <si>
    <t>PUNTA LARA</t>
  </si>
  <si>
    <t>LIHUE CALEL</t>
  </si>
  <si>
    <t>Subtotal mensual</t>
  </si>
  <si>
    <t>Cantidad de pax</t>
  </si>
  <si>
    <t>Factor de ocupación</t>
  </si>
  <si>
    <t xml:space="preserve">Precio Unitario </t>
  </si>
  <si>
    <t>Cantidad de salidas</t>
  </si>
  <si>
    <t>Ingreso mensual</t>
  </si>
  <si>
    <t>Precio Unitario</t>
  </si>
  <si>
    <t xml:space="preserve">Abril 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</si>
  <si>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</si>
  <si>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</si>
  <si>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</si>
  <si>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</si>
  <si>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</si>
  <si>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</si>
  <si>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</si>
  <si>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 xml:space="preserve">Diciembre </t>
  </si>
  <si>
    <t xml:space="preserve">Enero </t>
  </si>
  <si>
    <t xml:space="preserve">Febrero </t>
  </si>
  <si>
    <t xml:space="preserve">Marzo </t>
  </si>
  <si>
    <t>TARIFAS</t>
  </si>
  <si>
    <t>Año 1 (abril 2026)</t>
  </si>
  <si>
    <t>Alta</t>
  </si>
  <si>
    <t>Media</t>
  </si>
  <si>
    <t>Baja</t>
  </si>
  <si>
    <t>10% inflación estimada entre 11/2025 y 04/2026</t>
  </si>
  <si>
    <t xml:space="preserve">PUNTA LARA </t>
  </si>
  <si>
    <t>AÑO 2 - 2027</t>
  </si>
  <si>
    <t>Año 2 (abril 2027)</t>
  </si>
  <si>
    <t xml:space="preserve">34% inflación aplicado </t>
  </si>
  <si>
    <t>AÑO 3 - 2028</t>
  </si>
  <si>
    <t>Año 3 (abril 2028)</t>
  </si>
  <si>
    <t>43% inflación aplicado</t>
  </si>
  <si>
    <r>
      <rPr>
        <rFont val="Raleway"/>
        <color theme="1"/>
        <sz val="11.0"/>
      </rPr>
      <t xml:space="preserve">Sindicato/Organización de la cual se obtuvieron los valores de sueldos según Convenio Colectivo de Trabajo (CCT): </t>
    </r>
    <r>
      <rPr>
        <rFont val="Raleway"/>
        <b/>
        <color theme="1"/>
        <sz val="11.0"/>
      </rPr>
      <t>FAEVYT</t>
    </r>
  </si>
  <si>
    <r>
      <rPr>
        <rFont val="Raleway"/>
        <b/>
        <color theme="1"/>
        <sz val="11.0"/>
      </rPr>
      <t>Link:</t>
    </r>
    <r>
      <rPr>
        <rFont val="Raleway"/>
        <color theme="1"/>
        <sz val="11.0"/>
      </rPr>
      <t xml:space="preserve"> https://www.faevyt.org.ar/easyarticles/images/users/65/ESCALAS_TURISMO_ACUERDO_08-2025_firmadas.pdf#page=3.54</t>
    </r>
  </si>
  <si>
    <t>SUELDOS Y CARGAS SOCIALES
INDICAR EN EL CASH FLOW (ACTUALIZAR SEGÚN INFLACIÓN)</t>
  </si>
  <si>
    <t>Aplicar inflación para el cálculo de Sueldos y Cargas Sociales (mes a mes)</t>
  </si>
  <si>
    <t>Posición</t>
  </si>
  <si>
    <t>Salario Mensual ($ BRUTOS)
Año 1</t>
  </si>
  <si>
    <t>SUELDOS ESTIMADOS ABRIL 2026</t>
  </si>
  <si>
    <t>Auxiliar Ventas</t>
  </si>
  <si>
    <t>SÓLO MODIFICAR ESTOS VALORES</t>
  </si>
  <si>
    <t>Limpieza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</si>
  <si>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</si>
  <si>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</si>
  <si>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</si>
  <si>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</si>
  <si>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</si>
  <si>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Año 1 (por mes)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</si>
  <si>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</si>
  <si>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</si>
  <si>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</si>
  <si>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</si>
  <si>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</si>
  <si>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</si>
  <si>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</si>
  <si>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 xml:space="preserve">INFLACIÓN ESTIMADA ANUAL
</t>
  </si>
  <si>
    <t>INFLACIÓN ESTIMADA ANUAL AÑO 2</t>
  </si>
  <si>
    <t>AÑO 1</t>
  </si>
  <si>
    <t>AÑO 2</t>
  </si>
  <si>
    <t>AÑO 3</t>
  </si>
  <si>
    <t>septiember</t>
  </si>
  <si>
    <t xml:space="preserve">enero </t>
  </si>
  <si>
    <t>TOTAL</t>
  </si>
  <si>
    <t xml:space="preserve">octubre </t>
  </si>
  <si>
    <t>Saldo inicial de caja</t>
  </si>
  <si>
    <t>INGRESOS</t>
  </si>
  <si>
    <t>Ingresos "Programa Campana"</t>
  </si>
  <si>
    <t>Ingresos "Programa Calamuchita"</t>
  </si>
  <si>
    <t>Ingresos "Programa Punta Lara"</t>
  </si>
  <si>
    <t>Ingresos "Programa Lihue Calel"</t>
  </si>
  <si>
    <t>Total ingresos</t>
  </si>
  <si>
    <t>EGRESOS</t>
  </si>
  <si>
    <t>Sueldos Brutos</t>
  </si>
  <si>
    <t>Sueldo Agustina</t>
  </si>
  <si>
    <t xml:space="preserve">Sueldo Lucia </t>
  </si>
  <si>
    <t xml:space="preserve">Sueldo Maria </t>
  </si>
  <si>
    <t>Sueldo Francesco</t>
  </si>
  <si>
    <t>Proporcional SAC (Aguinaldo)</t>
  </si>
  <si>
    <t>Aportes Patronales Empleador (Sueldos Brutos + Proporcional SAC)</t>
  </si>
  <si>
    <t>Pago a proveedores "Programa Campana"</t>
  </si>
  <si>
    <t>Pago a proveedores "Programa Calamuchita"</t>
  </si>
  <si>
    <t>Pago a proveedores "Programa Punta Lara"</t>
  </si>
  <si>
    <t>Pago a proveedores "Programa Lihue Calel"</t>
  </si>
  <si>
    <t>Seguros responsabilidad civil</t>
  </si>
  <si>
    <t>Gastos de Publicidad / Marketing</t>
  </si>
  <si>
    <t>Gastos varios de oficina (librería/papelera)</t>
  </si>
  <si>
    <t>Servicios de energía eléctrica</t>
  </si>
  <si>
    <t>ABL</t>
  </si>
  <si>
    <t>Alquiler</t>
  </si>
  <si>
    <t xml:space="preserve">IVA alquiler </t>
  </si>
  <si>
    <t>Abono Internet + Telefonía</t>
  </si>
  <si>
    <t>Estudio Contable</t>
  </si>
  <si>
    <t>Asesoramiento / Mantenimiento Sistemas Web</t>
  </si>
  <si>
    <t>Pago de dominio web</t>
  </si>
  <si>
    <t>Pago de licencias por uso de sistemas</t>
  </si>
  <si>
    <t>Mantenimiento de cuenta corriente bancaria</t>
  </si>
  <si>
    <t>Devolución de capital a inversionistas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</si>
  <si>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</si>
  <si>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</si>
  <si>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</si>
  <si>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</si>
  <si>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</si>
  <si>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</si>
  <si>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</si>
  <si>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</si>
  <si>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</si>
  <si>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Saldo de cierre de caja mensual</t>
  </si>
  <si>
    <t>Saldo final de caja acumulado</t>
  </si>
  <si>
    <r>
      <rPr>
        <rFont val="Raleway"/>
        <b/>
        <color rgb="FFFF0000"/>
        <sz val="11.0"/>
      </rPr>
      <t>NO MODIFICAR FÓRMULAS</t>
    </r>
    <r>
      <rPr>
        <rFont val="Raleway"/>
        <b/>
        <color theme="1"/>
        <sz val="11.0"/>
      </rPr>
      <t xml:space="preserve">
Pre ingreso al negocio 
("Saldo final de caja acumulado" más alto en el Cash Flow)
Se indica en positivo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</si>
</sst>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[$ $]#,##0.00"/>
    <numFmt numFmtId="165" formatCode="&quot;$&quot;#,##0.00"/>
    <numFmt numFmtId="166" formatCode="_(&quot;$&quot;* #,##0.00_);_(&quot;$&quot;* \(#,##0.00\);_(&quot;$&quot;* &quot;-&quot;??_);_(@_)"/>
    <numFmt numFmtId="167" formatCode="#,##0;\(#,##0\)"/>
    <numFmt numFmtId="168" formatCode="[$ $]#,##0.000"/>
    <numFmt numFmtId="169" formatCode="&quot;$&quot;#,##0"/>
    <numFmt numFmtId="170" formatCode="_(&quot;$&quot;* #,##0_);_(&quot;$&quot;* \(#,##0\);_(&quot;$&quot;* &quot;-&quot;??_);_(@_)"/>
    <numFmt numFmtId="171" formatCode="[$ $]#,##0"/>
  </numFmts>
  <fonts count="31">
    <font>
      <sz val="10.0"/>
      <color rgb="FF000000"/>
      <name val="Arial"/>
      <scheme val="minor"/>
    </font>
    <font>
      <sz val="11.0"/>
      <color theme="1"/>
      <name val="Raleway"/>
    </font>
    <font>
      <b/>
      <sz val="11.0"/>
      <color rgb="FF000000"/>
      <name val="Raleway"/>
    </font>
    <font>
      <b/>
      <sz val="11.0"/>
      <color theme="1"/>
      <name val="Raleway"/>
    </font>
    <font>
      <b/>
      <sz val="14.0"/>
      <color rgb="FFFFFFFF"/>
      <name val="Raleway"/>
    </font>
    <font/>
    <font>
      <b/>
      <sz val="11.0"/>
      <color rgb="FFFFFFFF"/>
      <name val="Raleway"/>
    </font>
    <font>
      <sz val="11.0"/>
      <color rgb="FFFFFFFF"/>
      <name val="Raleway"/>
    </font>
    <font>
      <b/>
      <sz val="14.0"/>
      <color rgb="FFFF0000"/>
      <name val="Raleway"/>
    </font>
    <font>
      <b/>
      <sz val="14.0"/>
      <color theme="1"/>
      <name val="Raleway"/>
    </font>
    <font>
      <sz val="11.0"/>
      <color rgb="FF000000"/>
      <name val="Raleway"/>
    </font>
    <font>
      <sz val="10.0"/>
      <color theme="1"/>
      <name val="Raleway"/>
    </font>
    <font>
      <b/>
      <sz val="14.0"/>
      <color rgb="FF000000"/>
      <name val="Raleway"/>
    </font>
    <font>
      <u/>
      <sz val="11.0"/>
      <color theme="1"/>
      <name val="Raleway"/>
    </font>
    <font>
      <u/>
      <sz val="11.0"/>
      <color rgb="FF000000"/>
      <name val="Raleway"/>
    </font>
    <font>
      <u/>
      <sz val="10.0"/>
      <color rgb="FF000000"/>
      <name val="Arial"/>
    </font>
    <font>
      <u/>
      <sz val="11.0"/>
      <color theme="1"/>
      <name val="Raleway"/>
    </font>
    <font>
      <u/>
      <sz val="11.0"/>
      <color rgb="FF000000"/>
      <name val="Raleway"/>
    </font>
    <font>
      <u/>
      <sz val="11.0"/>
      <color rgb="FF000000"/>
      <name val="Arial"/>
    </font>
    <font>
      <u/>
      <sz val="11.0"/>
      <color theme="1"/>
      <name val="Raleway"/>
    </font>
    <font>
      <u/>
      <sz val="11.0"/>
      <color rgb="FF000000"/>
      <name val="Raleway"/>
    </font>
    <font>
      <b/>
      <sz val="12.0"/>
      <color theme="1"/>
      <name val="Raleway"/>
    </font>
    <font>
      <b/>
      <sz val="10.0"/>
      <color theme="1"/>
      <name val="Raleway"/>
    </font>
    <font>
      <b/>
      <sz val="12.0"/>
      <color rgb="FF000000"/>
      <name val="Raleway"/>
    </font>
    <font>
      <sz val="12.0"/>
      <color theme="1"/>
      <name val="Raleway"/>
    </font>
    <font>
      <u/>
      <sz val="10.0"/>
      <color rgb="FF000000"/>
      <name val="Raleway"/>
    </font>
    <font>
      <u/>
      <sz val="10.0"/>
      <color rgb="FF0000FF"/>
      <name val="Arial"/>
    </font>
    <font>
      <u/>
      <sz val="10.0"/>
      <color rgb="FF000000"/>
      <name val="Raleway"/>
    </font>
    <font>
      <b/>
      <sz val="12.0"/>
      <color rgb="FFFF0000"/>
      <name val="Raleway"/>
    </font>
    <font>
      <sz val="11.0"/>
      <color rgb="FF1155CC"/>
      <name val="Raleway"/>
    </font>
    <font>
      <sz val="11.0"/>
      <color theme="0"/>
      <name val="Raleway"/>
    </font>
  </fonts>
  <fills count="33">
    <fill>
      <patternFill patternType="none"/>
    </fill>
    <fill>
      <patternFill patternType="lightGray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FF9900"/>
        <bgColor rgb="FFFF9900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9BD3B8"/>
        <bgColor rgb="FF9BD3B8"/>
      </patternFill>
    </fill>
    <fill>
      <patternFill patternType="solid">
        <fgColor rgb="FFFFDF8B"/>
        <bgColor rgb="FFFFDF8B"/>
      </patternFill>
    </fill>
    <fill>
      <patternFill patternType="solid">
        <fgColor rgb="FFF3F3F3"/>
        <bgColor rgb="FFF3F3F3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4A86E8"/>
        <bgColor rgb="FF4A86E8"/>
      </patternFill>
    </fill>
    <fill>
      <patternFill patternType="solid">
        <fgColor rgb="FFBFDFDA"/>
        <bgColor rgb="FFBFDFDA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93C47D"/>
        <bgColor rgb="FF93C47D"/>
      </patternFill>
    </fill>
    <fill>
      <patternFill patternType="solid">
        <fgColor rgb="FFA4C2F4"/>
        <bgColor rgb="FFA4C2F4"/>
      </patternFill>
    </fill>
  </fills>
  <borders count="5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top/>
      <bottom/>
    </border>
    <border>
      <right/>
      <top/>
      <bottom/>
    </border>
    <border>
      <right style="thin">
        <color rgb="FF000000"/>
      </right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top/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/>
      <right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bottom style="thin">
        <color rgb="FF000000"/>
      </bottom>
    </border>
    <border>
      <left/>
      <right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/>
      <right/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  <bottom style="thin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ck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 style="thick">
        <color rgb="FF000000"/>
      </right>
      <top style="thin">
        <color rgb="FF000000"/>
      </top>
      <bottom style="hair">
        <color rgb="FF000000"/>
      </bottom>
    </border>
    <border>
      <left style="hair">
        <color rgb="FF000000"/>
      </left>
      <right/>
      <top style="thin">
        <color rgb="FF000000"/>
      </top>
      <bottom style="hair">
        <color rgb="FF000000"/>
      </bottom>
    </border>
    <border>
      <left style="thick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ck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 style="thick">
        <color rgb="FF000000"/>
      </left>
      <right style="hair">
        <color rgb="FF000000"/>
      </right>
      <top style="hair">
        <color rgb="FF000000"/>
      </top>
      <bottom style="thick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</border>
    <border>
      <left style="hair">
        <color rgb="FF000000"/>
      </left>
      <right style="thick">
        <color rgb="FF000000"/>
      </right>
      <top style="hair">
        <color rgb="FF000000"/>
      </top>
      <bottom style="thick">
        <color rgb="FF000000"/>
      </bottom>
    </border>
    <border>
      <left style="hair">
        <color rgb="FF000000"/>
      </left>
      <right/>
      <top style="hair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</border>
    <border>
      <left/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6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2" fillId="2" fontId="4" numFmtId="0" xfId="0" applyAlignment="1" applyBorder="1" applyFill="1" applyFont="1">
      <alignment horizontal="center" shrinkToFit="0" vertical="center" wrapText="1"/>
    </xf>
    <xf borderId="3" fillId="0" fontId="5" numFmtId="0" xfId="0" applyBorder="1" applyFont="1"/>
    <xf borderId="1" fillId="3" fontId="3" numFmtId="0" xfId="0" applyAlignment="1" applyBorder="1" applyFill="1" applyFon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4" fillId="4" fontId="1" numFmtId="0" xfId="0" applyAlignment="1" applyBorder="1" applyFill="1" applyFont="1">
      <alignment horizontal="center" shrinkToFit="0" vertical="center" wrapText="1"/>
    </xf>
    <xf borderId="1" fillId="5" fontId="3" numFmtId="0" xfId="0" applyAlignment="1" applyBorder="1" applyFill="1" applyFont="1">
      <alignment horizontal="center" shrinkToFit="0" vertical="center" wrapText="1"/>
    </xf>
    <xf borderId="1" fillId="5" fontId="3" numFmtId="164" xfId="0" applyAlignment="1" applyBorder="1" applyFont="1" applyNumberFormat="1">
      <alignment horizontal="center" shrinkToFit="0" vertical="center" wrapText="1"/>
    </xf>
    <xf borderId="5" fillId="0" fontId="5" numFmtId="0" xfId="0" applyBorder="1" applyFont="1"/>
    <xf borderId="1" fillId="6" fontId="2" numFmtId="164" xfId="0" applyAlignment="1" applyBorder="1" applyFill="1" applyFont="1" applyNumberFormat="1">
      <alignment horizontal="center" shrinkToFit="0" vertical="center" wrapText="1"/>
    </xf>
    <xf borderId="1" fillId="6" fontId="3" numFmtId="164" xfId="0" applyAlignment="1" applyBorder="1" applyFont="1" applyNumberFormat="1">
      <alignment horizontal="center" shrinkToFit="0" vertical="center" wrapText="1"/>
    </xf>
    <xf borderId="1" fillId="7" fontId="2" numFmtId="0" xfId="0" applyAlignment="1" applyBorder="1" applyFill="1" applyFont="1">
      <alignment horizontal="center" shrinkToFit="0" vertical="center" wrapText="1"/>
    </xf>
    <xf borderId="1" fillId="7" fontId="3" numFmtId="165" xfId="0" applyAlignment="1" applyBorder="1" applyFont="1" applyNumberFormat="1">
      <alignment horizontal="center" shrinkToFit="0" vertical="center" wrapText="1"/>
    </xf>
    <xf borderId="1" fillId="8" fontId="3" numFmtId="0" xfId="0" applyAlignment="1" applyBorder="1" applyFill="1" applyFont="1">
      <alignment horizontal="center" shrinkToFit="0" vertical="center" wrapText="1"/>
    </xf>
    <xf borderId="1" fillId="8" fontId="3" numFmtId="164" xfId="0" applyAlignment="1" applyBorder="1" applyFont="1" applyNumberFormat="1">
      <alignment horizontal="center" shrinkToFit="0" vertical="center" wrapText="1"/>
    </xf>
    <xf borderId="1" fillId="4" fontId="2" numFmtId="0" xfId="0" applyAlignment="1" applyBorder="1" applyFont="1">
      <alignment horizontal="center" shrinkToFit="0" vertical="center" wrapText="1"/>
    </xf>
    <xf borderId="1" fillId="4" fontId="3" numFmtId="164" xfId="0" applyAlignment="1" applyBorder="1" applyFont="1" applyNumberFormat="1">
      <alignment horizontal="center" shrinkToFit="0" vertical="center" wrapText="1"/>
    </xf>
    <xf borderId="1" fillId="9" fontId="2" numFmtId="0" xfId="0" applyAlignment="1" applyBorder="1" applyFill="1" applyFont="1">
      <alignment horizontal="center" shrinkToFit="0" vertical="center" wrapText="1"/>
    </xf>
    <xf borderId="1" fillId="9" fontId="3" numFmtId="164" xfId="0" applyAlignment="1" applyBorder="1" applyFont="1" applyNumberFormat="1">
      <alignment horizontal="center" shrinkToFit="0" vertical="center" wrapText="1"/>
    </xf>
    <xf borderId="1" fillId="10" fontId="2" numFmtId="0" xfId="0" applyAlignment="1" applyBorder="1" applyFill="1" applyFont="1">
      <alignment horizontal="center" shrinkToFit="0" vertical="center" wrapText="1"/>
    </xf>
    <xf borderId="1" fillId="10" fontId="3" numFmtId="164" xfId="0" applyAlignment="1" applyBorder="1" applyFont="1" applyNumberFormat="1">
      <alignment horizontal="center" shrinkToFit="0" vertical="center" wrapText="1"/>
    </xf>
    <xf borderId="1" fillId="2" fontId="6" numFmtId="164" xfId="0" applyAlignment="1" applyBorder="1" applyFont="1" applyNumberFormat="1">
      <alignment horizontal="center" shrinkToFit="0" vertical="center" wrapText="1"/>
    </xf>
    <xf borderId="6" fillId="0" fontId="5" numFmtId="0" xfId="0" applyBorder="1" applyFont="1"/>
    <xf borderId="1" fillId="2" fontId="7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1" fillId="2" fontId="4" numFmtId="164" xfId="0" applyAlignment="1" applyBorder="1" applyFont="1" applyNumberFormat="1">
      <alignment horizontal="center" shrinkToFit="0" vertical="center" wrapText="1"/>
    </xf>
    <xf borderId="1" fillId="4" fontId="8" numFmtId="164" xfId="0" applyAlignment="1" applyBorder="1" applyFont="1" applyNumberFormat="1">
      <alignment horizontal="center" shrinkToFit="0" vertical="center" wrapText="1"/>
    </xf>
    <xf borderId="7" fillId="0" fontId="2" numFmtId="0" xfId="0" applyAlignment="1" applyBorder="1" applyFont="1">
      <alignment horizontal="center" shrinkToFit="0" vertical="center" wrapText="1"/>
    </xf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2" fillId="11" fontId="9" numFmtId="0" xfId="0" applyAlignment="1" applyBorder="1" applyFill="1" applyFont="1">
      <alignment horizontal="center" shrinkToFit="0" vertical="center" wrapText="1"/>
    </xf>
    <xf borderId="13" fillId="0" fontId="5" numFmtId="0" xfId="0" applyBorder="1" applyFont="1"/>
    <xf borderId="1" fillId="12" fontId="3" numFmtId="0" xfId="0" applyAlignment="1" applyBorder="1" applyFill="1" applyFont="1">
      <alignment horizontal="center" shrinkToFit="0" vertical="center" wrapText="1"/>
    </xf>
    <xf borderId="1" fillId="11" fontId="1" numFmtId="0" xfId="0" applyAlignment="1" applyBorder="1" applyFont="1">
      <alignment horizontal="center" shrinkToFit="0" vertical="center" wrapText="1"/>
    </xf>
    <xf borderId="1" fillId="11" fontId="1" numFmtId="164" xfId="0" applyAlignment="1" applyBorder="1" applyFont="1" applyNumberFormat="1">
      <alignment horizontal="center" shrinkToFit="0" vertical="center" wrapText="1"/>
    </xf>
    <xf borderId="0" fillId="0" fontId="1" numFmtId="164" xfId="0" applyAlignment="1" applyFont="1" applyNumberFormat="1">
      <alignment horizontal="center" shrinkToFit="0" vertical="center" wrapText="1"/>
    </xf>
    <xf borderId="1" fillId="11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1" fillId="11" fontId="10" numFmtId="164" xfId="0" applyAlignment="1" applyBorder="1" applyFont="1" applyNumberFormat="1">
      <alignment horizontal="center" shrinkToFit="0" vertical="center" wrapText="1"/>
    </xf>
    <xf borderId="2" fillId="11" fontId="2" numFmtId="0" xfId="0" applyAlignment="1" applyBorder="1" applyFont="1">
      <alignment horizontal="center" shrinkToFit="0" vertical="center" wrapText="1"/>
    </xf>
    <xf borderId="1" fillId="11" fontId="3" numFmtId="164" xfId="0" applyAlignment="1" applyBorder="1" applyFont="1" applyNumberForma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1" fillId="12" fontId="2" numFmtId="0" xfId="0" applyAlignment="1" applyBorder="1" applyFont="1">
      <alignment horizontal="center" shrinkToFit="0" vertical="center" wrapText="1"/>
    </xf>
    <xf borderId="2" fillId="11" fontId="12" numFmtId="0" xfId="0" applyAlignment="1" applyBorder="1" applyFont="1">
      <alignment horizontal="center" shrinkToFit="0" vertical="center" wrapText="1"/>
    </xf>
    <xf borderId="1" fillId="11" fontId="9" numFmtId="164" xfId="0" applyAlignment="1" applyBorder="1" applyFont="1" applyNumberFormat="1">
      <alignment horizontal="center" shrinkToFit="0" vertical="center" wrapText="1"/>
    </xf>
    <xf borderId="2" fillId="5" fontId="9" numFmtId="0" xfId="0" applyAlignment="1" applyBorder="1" applyFont="1">
      <alignment horizontal="center" shrinkToFit="0" vertical="center" wrapText="1"/>
    </xf>
    <xf borderId="14" fillId="0" fontId="5" numFmtId="0" xfId="0" applyBorder="1" applyFont="1"/>
    <xf borderId="15" fillId="5" fontId="9" numFmtId="0" xfId="0" applyAlignment="1" applyBorder="1" applyFont="1">
      <alignment horizontal="center" shrinkToFit="0" vertical="center" wrapText="1"/>
    </xf>
    <xf borderId="1" fillId="5" fontId="1" numFmtId="0" xfId="0" applyAlignment="1" applyBorder="1" applyFont="1">
      <alignment horizontal="center" shrinkToFit="0" vertical="center" wrapText="1"/>
    </xf>
    <xf borderId="1" fillId="5" fontId="1" numFmtId="166" xfId="0" applyAlignment="1" applyBorder="1" applyFont="1" applyNumberFormat="1">
      <alignment horizontal="center" shrinkToFit="0" vertical="center" wrapText="1"/>
    </xf>
    <xf borderId="1" fillId="5" fontId="1" numFmtId="164" xfId="0" applyAlignment="1" applyBorder="1" applyFont="1" applyNumberFormat="1">
      <alignment horizontal="center" shrinkToFit="0" vertical="center" wrapText="1"/>
    </xf>
    <xf borderId="1" fillId="5" fontId="13" numFmtId="0" xfId="0" applyAlignment="1" applyBorder="1" applyFon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1"/>
    </xf>
    <xf borderId="1" fillId="5" fontId="14" numFmtId="0" xfId="0" applyAlignment="1" applyBorder="1" applyFont="1">
      <alignment horizontal="center" shrinkToFit="0" vertical="center" wrapText="1"/>
    </xf>
    <xf borderId="2" fillId="5" fontId="3" numFmtId="164" xfId="0" applyAlignment="1" applyBorder="1" applyFont="1" applyNumberFormat="1">
      <alignment horizontal="center" shrinkToFit="0" vertical="center" wrapText="1"/>
    </xf>
    <xf borderId="1" fillId="5" fontId="1" numFmtId="165" xfId="0" applyAlignment="1" applyBorder="1" applyFont="1" applyNumberFormat="1">
      <alignment horizontal="center" shrinkToFit="0" vertical="center" wrapText="1"/>
    </xf>
    <xf borderId="16" fillId="13" fontId="15" numFmtId="0" xfId="0" applyAlignment="1" applyBorder="1" applyFill="1" applyFont="1">
      <alignment shrinkToFit="0" wrapText="1"/>
    </xf>
    <xf borderId="2" fillId="5" fontId="2" numFmtId="164" xfId="0" applyAlignment="1" applyBorder="1" applyFont="1" applyNumberFormat="1">
      <alignment horizontal="center" shrinkToFit="0" vertical="center" wrapText="1"/>
    </xf>
    <xf borderId="1" fillId="5" fontId="3" numFmtId="165" xfId="0" applyAlignment="1" applyBorder="1" applyFont="1" applyNumberFormat="1">
      <alignment horizontal="center" shrinkToFit="0" vertical="center" wrapText="1"/>
    </xf>
    <xf borderId="16" fillId="4" fontId="1" numFmtId="0" xfId="0" applyAlignment="1" applyBorder="1" applyFont="1">
      <alignment horizontal="center" shrinkToFit="0" vertical="center" wrapText="1"/>
    </xf>
    <xf borderId="2" fillId="5" fontId="12" numFmtId="164" xfId="0" applyAlignment="1" applyBorder="1" applyFont="1" applyNumberFormat="1">
      <alignment horizontal="center" shrinkToFit="0" vertical="center" wrapText="1"/>
    </xf>
    <xf borderId="1" fillId="5" fontId="9" numFmtId="164" xfId="0" applyAlignment="1" applyBorder="1" applyFont="1" applyNumberFormat="1">
      <alignment horizontal="center" shrinkToFit="0" vertical="center" wrapText="1"/>
    </xf>
    <xf borderId="2" fillId="6" fontId="12" numFmtId="164" xfId="0" applyAlignment="1" applyBorder="1" applyFont="1" applyNumberFormat="1">
      <alignment horizontal="center" shrinkToFit="0" vertical="center" wrapText="1"/>
    </xf>
    <xf borderId="1" fillId="6" fontId="10" numFmtId="164" xfId="0" applyAlignment="1" applyBorder="1" applyFont="1" applyNumberFormat="1">
      <alignment horizontal="center" shrinkToFit="0" vertical="center" wrapText="1"/>
    </xf>
    <xf borderId="1" fillId="6" fontId="1" numFmtId="164" xfId="0" applyAlignment="1" applyBorder="1" applyFont="1" applyNumberFormat="1">
      <alignment horizontal="center" shrinkToFit="0" vertical="center" wrapText="1"/>
    </xf>
    <xf borderId="2" fillId="6" fontId="2" numFmtId="164" xfId="0" applyAlignment="1" applyBorder="1" applyFont="1" applyNumberFormat="1">
      <alignment horizontal="center" shrinkToFit="0" vertical="center" wrapText="1"/>
    </xf>
    <xf borderId="1" fillId="6" fontId="9" numFmtId="164" xfId="0" applyAlignment="1" applyBorder="1" applyFont="1" applyNumberFormat="1">
      <alignment horizontal="center" shrinkToFit="0" vertical="center" wrapText="1"/>
    </xf>
    <xf borderId="2" fillId="7" fontId="9" numFmtId="0" xfId="0" applyAlignment="1" applyBorder="1" applyFont="1">
      <alignment horizontal="center" shrinkToFit="0" vertical="center" wrapText="1"/>
    </xf>
    <xf borderId="1" fillId="7" fontId="1" numFmtId="0" xfId="0" applyAlignment="1" applyBorder="1" applyFont="1">
      <alignment horizontal="center" shrinkToFit="0" vertical="center" wrapText="1"/>
    </xf>
    <xf borderId="1" fillId="7" fontId="1" numFmtId="165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shrinkToFit="0" vertical="center" wrapText="1"/>
    </xf>
    <xf borderId="1" fillId="7" fontId="9" numFmtId="165" xfId="0" applyAlignment="1" applyBorder="1" applyFont="1" applyNumberFormat="1">
      <alignment horizontal="center" shrinkToFit="0" vertical="center" wrapText="1"/>
    </xf>
    <xf borderId="2" fillId="8" fontId="12" numFmtId="164" xfId="0" applyAlignment="1" applyBorder="1" applyFont="1" applyNumberFormat="1">
      <alignment horizontal="center" shrinkToFit="0" vertical="center" wrapText="1"/>
    </xf>
    <xf borderId="15" fillId="8" fontId="12" numFmtId="164" xfId="0" applyAlignment="1" applyBorder="1" applyFont="1" applyNumberFormat="1">
      <alignment horizontal="center" shrinkToFit="0" vertical="center" wrapText="1"/>
    </xf>
    <xf borderId="1" fillId="8" fontId="10" numFmtId="164" xfId="0" applyAlignment="1" applyBorder="1" applyFont="1" applyNumberFormat="1">
      <alignment horizontal="center" shrinkToFit="0" vertical="center" wrapText="1"/>
    </xf>
    <xf borderId="1" fillId="8" fontId="1" numFmtId="164" xfId="0" applyAlignment="1" applyBorder="1" applyFont="1" applyNumberFormat="1">
      <alignment horizontal="center" shrinkToFit="0" vertical="center" wrapText="1"/>
    </xf>
    <xf borderId="1" fillId="8" fontId="1" numFmtId="0" xfId="0" applyAlignment="1" applyBorder="1" applyFont="1">
      <alignment horizontal="center" shrinkToFit="0" vertical="center" wrapText="1"/>
    </xf>
    <xf borderId="1" fillId="8" fontId="16" numFmtId="164" xfId="0" applyAlignment="1" applyBorder="1" applyFont="1" applyNumberFormat="1">
      <alignment horizontal="center" shrinkToFit="0" vertical="center" wrapText="1"/>
    </xf>
    <xf borderId="1" fillId="8" fontId="9" numFmtId="164" xfId="0" applyAlignment="1" applyBorder="1" applyFont="1" applyNumberFormat="1">
      <alignment horizontal="center" shrinkToFit="0" vertical="center" wrapText="1"/>
    </xf>
    <xf borderId="2" fillId="4" fontId="12" numFmtId="164" xfId="0" applyAlignment="1" applyBorder="1" applyFont="1" applyNumberFormat="1">
      <alignment horizontal="center" shrinkToFit="0" vertical="center" wrapText="1"/>
    </xf>
    <xf borderId="15" fillId="4" fontId="12" numFmtId="164" xfId="0" applyAlignment="1" applyBorder="1" applyFont="1" applyNumberFormat="1">
      <alignment horizontal="center" shrinkToFit="0" vertical="center" wrapText="1"/>
    </xf>
    <xf borderId="1" fillId="4" fontId="10" numFmtId="164" xfId="0" applyAlignment="1" applyBorder="1" applyFont="1" applyNumberFormat="1">
      <alignment horizontal="center" shrinkToFit="0" vertical="center" wrapText="1"/>
    </xf>
    <xf borderId="1" fillId="4" fontId="1" numFmtId="164" xfId="0" applyAlignment="1" applyBorder="1" applyFont="1" applyNumberFormat="1">
      <alignment horizontal="center" shrinkToFit="0" vertical="center" wrapText="1"/>
    </xf>
    <xf borderId="1" fillId="4" fontId="1" numFmtId="167" xfId="0" applyAlignment="1" applyBorder="1" applyFont="1" applyNumberFormat="1">
      <alignment horizontal="center" shrinkToFit="0" vertical="center" wrapText="1"/>
    </xf>
    <xf borderId="1" fillId="4" fontId="1" numFmtId="168" xfId="0" applyAlignment="1" applyBorder="1" applyFont="1" applyNumberFormat="1">
      <alignment horizontal="center" shrinkToFit="0" vertical="center" wrapText="1"/>
    </xf>
    <xf borderId="1" fillId="4" fontId="17" numFmtId="164" xfId="0" applyAlignment="1" applyBorder="1" applyFont="1" applyNumberFormat="1">
      <alignment horizontal="center" shrinkToFit="0" vertical="center" wrapText="1"/>
    </xf>
    <xf borderId="16" fillId="4" fontId="18" numFmtId="164" xfId="0" applyBorder="1" applyFont="1" applyNumberFormat="1"/>
    <xf borderId="1" fillId="4" fontId="19" numFmtId="164" xfId="0" applyAlignment="1" applyBorder="1" applyFont="1" applyNumberFormat="1">
      <alignment horizontal="center" shrinkToFit="0" vertical="center" wrapText="1"/>
    </xf>
    <xf borderId="1" fillId="4" fontId="9" numFmtId="168" xfId="0" applyAlignment="1" applyBorder="1" applyFont="1" applyNumberFormat="1">
      <alignment horizontal="center" shrinkToFit="0" vertical="center" wrapText="1"/>
    </xf>
    <xf borderId="2" fillId="9" fontId="9" numFmtId="164" xfId="0" applyAlignment="1" applyBorder="1" applyFont="1" applyNumberFormat="1">
      <alignment horizontal="center" shrinkToFit="0" vertical="center" wrapText="1"/>
    </xf>
    <xf borderId="15" fillId="9" fontId="9" numFmtId="164" xfId="0" applyAlignment="1" applyBorder="1" applyFont="1" applyNumberFormat="1">
      <alignment horizontal="center" shrinkToFit="0" vertical="center" wrapText="1"/>
    </xf>
    <xf borderId="1" fillId="12" fontId="3" numFmtId="164" xfId="0" applyAlignment="1" applyBorder="1" applyFont="1" applyNumberFormat="1">
      <alignment horizontal="center" shrinkToFit="0" vertical="center" wrapText="1"/>
    </xf>
    <xf borderId="1" fillId="9" fontId="2" numFmtId="164" xfId="0" applyAlignment="1" applyBorder="1" applyFont="1" applyNumberFormat="1">
      <alignment horizontal="center" shrinkToFit="0" vertical="center" wrapText="1"/>
    </xf>
    <xf borderId="1" fillId="9" fontId="3" numFmtId="0" xfId="0" applyAlignment="1" applyBorder="1" applyFont="1">
      <alignment horizontal="center" shrinkToFit="0" vertical="center" wrapText="1"/>
    </xf>
    <xf borderId="1" fillId="9" fontId="20" numFmtId="164" xfId="0" applyAlignment="1" applyBorder="1" applyFont="1" applyNumberFormat="1">
      <alignment horizontal="center" shrinkToFit="0" vertical="center" wrapText="1"/>
    </xf>
    <xf borderId="2" fillId="9" fontId="12" numFmtId="164" xfId="0" applyAlignment="1" applyBorder="1" applyFont="1" applyNumberFormat="1">
      <alignment horizontal="center" shrinkToFit="0" vertical="center" wrapText="1"/>
    </xf>
    <xf borderId="1" fillId="9" fontId="9" numFmtId="164" xfId="0" applyAlignment="1" applyBorder="1" applyFont="1" applyNumberFormat="1">
      <alignment horizontal="center" shrinkToFit="0" vertical="center" wrapText="1"/>
    </xf>
    <xf borderId="2" fillId="10" fontId="12" numFmtId="164" xfId="0" applyAlignment="1" applyBorder="1" applyFont="1" applyNumberFormat="1">
      <alignment horizontal="center" shrinkToFit="0" vertical="center" wrapText="1"/>
    </xf>
    <xf borderId="2" fillId="10" fontId="2" numFmtId="164" xfId="0" applyAlignment="1" applyBorder="1" applyFont="1" applyNumberFormat="1">
      <alignment horizontal="center" shrinkToFit="0" vertical="center" wrapText="1"/>
    </xf>
    <xf borderId="1" fillId="10" fontId="2" numFmtId="165" xfId="0" applyAlignment="1" applyBorder="1" applyFont="1" applyNumberFormat="1">
      <alignment horizontal="center" shrinkToFit="0" vertical="center" wrapText="1"/>
    </xf>
    <xf borderId="1" fillId="10" fontId="9" numFmtId="164" xfId="0" applyAlignment="1" applyBorder="1" applyFont="1" applyNumberFormat="1">
      <alignment horizontal="center" shrinkToFit="0" vertical="center" wrapText="1"/>
    </xf>
    <xf borderId="0" fillId="0" fontId="10" numFmtId="0" xfId="0" applyAlignment="1" applyFont="1">
      <alignment horizontal="center" shrinkToFit="0" vertical="center" wrapText="1"/>
    </xf>
    <xf borderId="16" fillId="14" fontId="21" numFmtId="0" xfId="0" applyAlignment="1" applyBorder="1" applyFill="1" applyFont="1">
      <alignment horizontal="center" vertical="center"/>
    </xf>
    <xf borderId="0" fillId="0" fontId="11" numFmtId="0" xfId="0" applyAlignment="1" applyFont="1">
      <alignment horizontal="center"/>
    </xf>
    <xf borderId="2" fillId="15" fontId="9" numFmtId="0" xfId="0" applyAlignment="1" applyBorder="1" applyFill="1" applyFont="1">
      <alignment horizontal="center" shrinkToFit="0" vertical="center" wrapText="1"/>
    </xf>
    <xf borderId="16" fillId="7" fontId="11" numFmtId="0" xfId="0" applyBorder="1" applyFont="1"/>
    <xf borderId="1" fillId="16" fontId="10" numFmtId="0" xfId="0" applyAlignment="1" applyBorder="1" applyFill="1" applyFont="1">
      <alignment horizontal="center" shrinkToFit="0" vertical="center" wrapText="1"/>
    </xf>
    <xf borderId="1" fillId="16" fontId="10" numFmtId="164" xfId="0" applyAlignment="1" applyBorder="1" applyFont="1" applyNumberFormat="1">
      <alignment horizontal="center" shrinkToFit="0" vertical="center" wrapText="1"/>
    </xf>
    <xf borderId="1" fillId="16" fontId="1" numFmtId="9" xfId="0" applyAlignment="1" applyBorder="1" applyFont="1" applyNumberFormat="1">
      <alignment horizontal="center" shrinkToFit="0" vertical="center" wrapText="1"/>
    </xf>
    <xf borderId="1" fillId="16" fontId="10" numFmtId="165" xfId="0" applyAlignment="1" applyBorder="1" applyFont="1" applyNumberFormat="1">
      <alignment horizontal="center" shrinkToFit="0" vertical="center" wrapText="1"/>
    </xf>
    <xf borderId="1" fillId="16" fontId="1" numFmtId="0" xfId="0" applyAlignment="1" applyBorder="1" applyFont="1">
      <alignment horizontal="center" shrinkToFit="0" vertical="center" wrapText="1"/>
    </xf>
    <xf borderId="1" fillId="16" fontId="1" numFmtId="165" xfId="0" applyAlignment="1" applyBorder="1" applyFont="1" applyNumberFormat="1">
      <alignment horizontal="center" shrinkToFit="0" vertical="center" wrapText="1"/>
    </xf>
    <xf borderId="17" fillId="4" fontId="22" numFmtId="0" xfId="0" applyAlignment="1" applyBorder="1" applyFont="1">
      <alignment horizontal="center" shrinkToFit="0" vertical="center" wrapText="1"/>
    </xf>
    <xf borderId="18" fillId="0" fontId="5" numFmtId="0" xfId="0" applyBorder="1" applyFont="1"/>
    <xf borderId="2" fillId="0" fontId="23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vertical="center"/>
    </xf>
    <xf borderId="1" fillId="0" fontId="21" numFmtId="0" xfId="0" applyAlignment="1" applyBorder="1" applyFont="1">
      <alignment horizontal="center" vertical="center"/>
    </xf>
    <xf borderId="1" fillId="13" fontId="21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7" fontId="21" numFmtId="0" xfId="0" applyAlignment="1" applyBorder="1" applyFill="1" applyFont="1">
      <alignment horizontal="center" vertical="center"/>
    </xf>
    <xf borderId="1" fillId="18" fontId="21" numFmtId="0" xfId="0" applyAlignment="1" applyBorder="1" applyFill="1" applyFont="1">
      <alignment horizontal="center" vertical="center"/>
    </xf>
    <xf borderId="1" fillId="19" fontId="21" numFmtId="0" xfId="0" applyAlignment="1" applyBorder="1" applyFill="1" applyFont="1">
      <alignment horizontal="center" vertical="center"/>
    </xf>
    <xf borderId="1" fillId="20" fontId="21" numFmtId="0" xfId="0" applyAlignment="1" applyBorder="1" applyFill="1" applyFont="1">
      <alignment horizontal="center" vertical="center"/>
    </xf>
    <xf borderId="2" fillId="0" fontId="3" numFmtId="0" xfId="0" applyAlignment="1" applyBorder="1" applyFont="1">
      <alignment horizontal="left" shrinkToFit="0" vertical="center" wrapText="1"/>
    </xf>
    <xf borderId="2" fillId="0" fontId="11" numFmtId="0" xfId="0" applyBorder="1" applyFont="1"/>
    <xf borderId="2" fillId="0" fontId="25" numFmtId="0" xfId="0" applyAlignment="1" applyBorder="1" applyFont="1">
      <alignment vertical="center"/>
    </xf>
    <xf borderId="0" fillId="0" fontId="26" numFmtId="0" xfId="0" applyFont="1"/>
    <xf borderId="0" fillId="0" fontId="27" numFmtId="0" xfId="0" applyFont="1"/>
    <xf borderId="0" fillId="0" fontId="11" numFmtId="0" xfId="0" applyAlignment="1" applyFont="1">
      <alignment vertical="center"/>
    </xf>
    <xf borderId="11" fillId="0" fontId="9" numFmtId="0" xfId="0" applyAlignment="1" applyBorder="1" applyFont="1">
      <alignment horizontal="center" shrinkToFit="0" vertical="center" wrapText="1"/>
    </xf>
    <xf borderId="2" fillId="21" fontId="10" numFmtId="0" xfId="0" applyAlignment="1" applyBorder="1" applyFill="1" applyFont="1">
      <alignment horizontal="center" shrinkToFit="0" vertical="center" wrapText="1"/>
    </xf>
    <xf borderId="19" fillId="0" fontId="11" numFmtId="0" xfId="0" applyAlignment="1" applyBorder="1" applyFont="1">
      <alignment vertical="center"/>
    </xf>
    <xf borderId="20" fillId="21" fontId="9" numFmtId="0" xfId="0" applyAlignment="1" applyBorder="1" applyFont="1">
      <alignment horizontal="center" shrinkToFit="0" vertical="center" wrapText="1"/>
    </xf>
    <xf borderId="21" fillId="0" fontId="5" numFmtId="0" xfId="0" applyBorder="1" applyFont="1"/>
    <xf borderId="22" fillId="0" fontId="5" numFmtId="0" xfId="0" applyBorder="1" applyFont="1"/>
    <xf borderId="23" fillId="21" fontId="3" numFmtId="0" xfId="0" applyAlignment="1" applyBorder="1" applyFont="1">
      <alignment horizontal="center" shrinkToFit="0" vertical="center" wrapText="1"/>
    </xf>
    <xf borderId="24" fillId="19" fontId="3" numFmtId="0" xfId="0" applyAlignment="1" applyBorder="1" applyFont="1">
      <alignment horizontal="center" shrinkToFit="0" vertical="center" wrapText="1"/>
    </xf>
    <xf borderId="25" fillId="0" fontId="5" numFmtId="0" xfId="0" applyBorder="1" applyFont="1"/>
    <xf borderId="26" fillId="0" fontId="5" numFmtId="0" xfId="0" applyBorder="1" applyFont="1"/>
    <xf borderId="27" fillId="21" fontId="3" numFmtId="0" xfId="0" applyAlignment="1" applyBorder="1" applyFont="1">
      <alignment horizontal="center" shrinkToFit="0" vertical="center" wrapText="1"/>
    </xf>
    <xf borderId="23" fillId="4" fontId="1" numFmtId="0" xfId="0" applyAlignment="1" applyBorder="1" applyFont="1">
      <alignment horizontal="center" shrinkToFit="0" vertical="center" wrapText="1"/>
    </xf>
    <xf borderId="28" fillId="0" fontId="5" numFmtId="0" xfId="0" applyBorder="1" applyFont="1"/>
    <xf borderId="29" fillId="19" fontId="3" numFmtId="0" xfId="0" applyAlignment="1" applyBorder="1" applyFont="1">
      <alignment horizontal="center" shrinkToFit="0" vertical="center" wrapText="1"/>
    </xf>
    <xf borderId="1" fillId="19" fontId="3" numFmtId="0" xfId="0" applyAlignment="1" applyBorder="1" applyFont="1">
      <alignment horizontal="center" shrinkToFit="0" vertical="center" wrapText="1"/>
    </xf>
    <xf borderId="30" fillId="19" fontId="3" numFmtId="0" xfId="0" applyAlignment="1" applyBorder="1" applyFont="1">
      <alignment horizontal="center" shrinkToFit="0" vertical="center" wrapText="1"/>
    </xf>
    <xf borderId="31" fillId="0" fontId="5" numFmtId="0" xfId="0" applyBorder="1" applyFont="1"/>
    <xf borderId="32" fillId="0" fontId="5" numFmtId="0" xfId="0" applyBorder="1" applyFont="1"/>
    <xf borderId="33" fillId="16" fontId="3" numFmtId="0" xfId="0" applyAlignment="1" applyBorder="1" applyFont="1">
      <alignment horizontal="center" shrinkToFit="0" vertical="center" wrapText="1"/>
    </xf>
    <xf borderId="29" fillId="0" fontId="1" numFmtId="0" xfId="0" applyAlignment="1" applyBorder="1" applyFont="1">
      <alignment horizontal="center" shrinkToFit="0" vertical="center" wrapText="1"/>
    </xf>
    <xf borderId="1" fillId="16" fontId="1" numFmtId="169" xfId="0" applyAlignment="1" applyBorder="1" applyFont="1" applyNumberFormat="1">
      <alignment horizontal="center" shrinkToFit="0" vertical="center" wrapText="1"/>
    </xf>
    <xf borderId="30" fillId="16" fontId="1" numFmtId="164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shrinkToFit="0" wrapText="1"/>
    </xf>
    <xf borderId="29" fillId="0" fontId="1" numFmtId="0" xfId="0" applyAlignment="1" applyBorder="1" applyFont="1">
      <alignment horizontal="center" shrinkToFit="0" wrapText="1"/>
    </xf>
    <xf borderId="29" fillId="0" fontId="1" numFmtId="0" xfId="0" applyAlignment="1" applyBorder="1" applyFont="1">
      <alignment horizontal="center"/>
    </xf>
    <xf borderId="1" fillId="16" fontId="1" numFmtId="170" xfId="0" applyAlignment="1" applyBorder="1" applyFont="1" applyNumberFormat="1">
      <alignment horizontal="center" shrinkToFit="0" vertical="center" wrapText="1"/>
    </xf>
    <xf borderId="30" fillId="16" fontId="1" numFmtId="169" xfId="0" applyAlignment="1" applyBorder="1" applyFont="1" applyNumberFormat="1">
      <alignment horizontal="center" shrinkToFit="0" vertical="center" wrapText="1"/>
    </xf>
    <xf borderId="34" fillId="0" fontId="1" numFmtId="165" xfId="0" applyAlignment="1" applyBorder="1" applyFont="1" applyNumberFormat="1">
      <alignment horizontal="center" vertical="center"/>
    </xf>
    <xf borderId="30" fillId="16" fontId="1" numFmtId="171" xfId="0" applyAlignment="1" applyBorder="1" applyFont="1" applyNumberFormat="1">
      <alignment horizontal="center" shrinkToFit="0" vertical="center" wrapText="1"/>
    </xf>
    <xf borderId="34" fillId="0" fontId="1" numFmtId="169" xfId="0" applyAlignment="1" applyBorder="1" applyFont="1" applyNumberFormat="1">
      <alignment horizontal="center" vertical="center"/>
    </xf>
    <xf borderId="1" fillId="16" fontId="1" numFmtId="170" xfId="0" applyAlignment="1" applyBorder="1" applyFont="1" applyNumberFormat="1">
      <alignment horizontal="center" vertical="center"/>
    </xf>
    <xf borderId="35" fillId="0" fontId="1" numFmtId="0" xfId="0" applyAlignment="1" applyBorder="1" applyFont="1">
      <alignment horizontal="center" shrinkToFit="0" vertical="center" wrapText="1"/>
    </xf>
    <xf borderId="36" fillId="16" fontId="1" numFmtId="0" xfId="0" applyAlignment="1" applyBorder="1" applyFont="1">
      <alignment horizontal="center" shrinkToFit="0" vertical="center" wrapText="1"/>
    </xf>
    <xf borderId="36" fillId="16" fontId="1" numFmtId="169" xfId="0" applyAlignment="1" applyBorder="1" applyFont="1" applyNumberFormat="1">
      <alignment horizontal="center" shrinkToFit="0" vertical="center" wrapText="1"/>
    </xf>
    <xf borderId="36" fillId="0" fontId="1" numFmtId="0" xfId="0" applyAlignment="1" applyBorder="1" applyFont="1">
      <alignment horizontal="center" shrinkToFit="0" vertical="center" wrapText="1"/>
    </xf>
    <xf borderId="37" fillId="16" fontId="1" numFmtId="171" xfId="0" applyAlignment="1" applyBorder="1" applyFont="1" applyNumberFormat="1">
      <alignment horizontal="center" shrinkToFit="0" vertical="center" wrapText="1"/>
    </xf>
    <xf borderId="36" fillId="0" fontId="1" numFmtId="0" xfId="0" applyAlignment="1" applyBorder="1" applyFont="1">
      <alignment horizontal="center" shrinkToFit="0" wrapText="1"/>
    </xf>
    <xf borderId="35" fillId="0" fontId="1" numFmtId="0" xfId="0" applyAlignment="1" applyBorder="1" applyFont="1">
      <alignment horizontal="center" shrinkToFit="0" wrapText="1"/>
    </xf>
    <xf borderId="35" fillId="0" fontId="1" numFmtId="0" xfId="0" applyAlignment="1" applyBorder="1" applyFont="1">
      <alignment horizontal="center"/>
    </xf>
    <xf borderId="36" fillId="16" fontId="1" numFmtId="170" xfId="0" applyAlignment="1" applyBorder="1" applyFont="1" applyNumberFormat="1">
      <alignment horizontal="center" shrinkToFit="0" vertical="center" wrapText="1"/>
    </xf>
    <xf borderId="37" fillId="16" fontId="1" numFmtId="169" xfId="0" applyAlignment="1" applyBorder="1" applyFont="1" applyNumberFormat="1">
      <alignment horizontal="center" shrinkToFit="0" vertical="center" wrapText="1"/>
    </xf>
    <xf borderId="38" fillId="0" fontId="1" numFmtId="169" xfId="0" applyAlignment="1" applyBorder="1" applyFont="1" applyNumberFormat="1">
      <alignment horizontal="center" vertical="center"/>
    </xf>
    <xf borderId="11" fillId="0" fontId="11" numFmtId="0" xfId="0" applyAlignment="1" applyBorder="1" applyFont="1">
      <alignment vertical="center"/>
    </xf>
    <xf borderId="0" fillId="0" fontId="11" numFmtId="169" xfId="0" applyAlignment="1" applyFont="1" applyNumberFormat="1">
      <alignment vertical="center"/>
    </xf>
    <xf borderId="23" fillId="22" fontId="3" numFmtId="0" xfId="0" applyAlignment="1" applyBorder="1" applyFill="1" applyFont="1">
      <alignment horizontal="center" vertical="center"/>
    </xf>
    <xf borderId="2" fillId="22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2" fontId="3" numFmtId="0" xfId="0" applyAlignment="1" applyBorder="1" applyFont="1">
      <alignment horizontal="center" vertical="center"/>
    </xf>
    <xf borderId="1" fillId="16" fontId="1" numFmtId="171" xfId="0" applyAlignment="1" applyBorder="1" applyFont="1" applyNumberForma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0" fillId="0" fontId="11" numFmtId="164" xfId="0" applyAlignment="1" applyFont="1" applyNumberFormat="1">
      <alignment vertical="center"/>
    </xf>
    <xf borderId="39" fillId="0" fontId="5" numFmtId="0" xfId="0" applyBorder="1" applyFont="1"/>
    <xf borderId="2" fillId="21" fontId="9" numFmtId="0" xfId="0" applyAlignment="1" applyBorder="1" applyFont="1">
      <alignment horizontal="center" shrinkToFit="0" vertical="center" wrapText="1"/>
    </xf>
    <xf borderId="40" fillId="21" fontId="3" numFmtId="0" xfId="0" applyAlignment="1" applyBorder="1" applyFont="1">
      <alignment horizontal="center" shrinkToFit="0" vertical="center" wrapText="1"/>
    </xf>
    <xf borderId="41" fillId="0" fontId="5" numFmtId="0" xfId="0" applyBorder="1" applyFont="1"/>
    <xf borderId="1" fillId="0" fontId="1" numFmtId="0" xfId="0" applyAlignment="1" applyBorder="1" applyFont="1">
      <alignment horizontal="center"/>
    </xf>
    <xf borderId="31" fillId="0" fontId="1" numFmtId="169" xfId="0" applyAlignment="1" applyBorder="1" applyFont="1" applyNumberFormat="1">
      <alignment horizontal="center" vertical="center"/>
    </xf>
    <xf borderId="42" fillId="0" fontId="1" numFmtId="169" xfId="0" applyAlignment="1" applyBorder="1" applyFont="1" applyNumberFormat="1">
      <alignment horizontal="center" vertical="center"/>
    </xf>
    <xf borderId="4" fillId="22" fontId="3" numFmtId="0" xfId="0" applyAlignment="1" applyBorder="1" applyFont="1">
      <alignment horizontal="center" vertical="center"/>
    </xf>
    <xf borderId="33" fillId="19" fontId="3" numFmtId="0" xfId="0" applyAlignment="1" applyBorder="1" applyFont="1">
      <alignment horizontal="center" shrinkToFit="0" vertical="center" wrapText="1"/>
    </xf>
    <xf borderId="43" fillId="16" fontId="3" numFmtId="0" xfId="0" applyAlignment="1" applyBorder="1" applyFont="1">
      <alignment horizontal="center" shrinkToFit="0" vertical="center" wrapText="1"/>
    </xf>
    <xf borderId="44" fillId="0" fontId="1" numFmtId="0" xfId="0" applyAlignment="1" applyBorder="1" applyFont="1">
      <alignment horizontal="center" shrinkToFit="0" vertical="center" wrapText="1"/>
    </xf>
    <xf borderId="45" fillId="16" fontId="1" numFmtId="0" xfId="0" applyAlignment="1" applyBorder="1" applyFont="1">
      <alignment horizontal="center" shrinkToFit="0" vertical="center" wrapText="1"/>
    </xf>
    <xf borderId="45" fillId="16" fontId="1" numFmtId="169" xfId="0" applyAlignment="1" applyBorder="1" applyFont="1" applyNumberFormat="1">
      <alignment horizontal="center" shrinkToFit="0" vertical="center" wrapText="1"/>
    </xf>
    <xf borderId="45" fillId="0" fontId="1" numFmtId="0" xfId="0" applyAlignment="1" applyBorder="1" applyFont="1">
      <alignment horizontal="center" shrinkToFit="0" vertical="center" wrapText="1"/>
    </xf>
    <xf borderId="46" fillId="16" fontId="1" numFmtId="171" xfId="0" applyAlignment="1" applyBorder="1" applyFont="1" applyNumberFormat="1">
      <alignment horizontal="center" shrinkToFit="0" vertical="center" wrapText="1"/>
    </xf>
    <xf borderId="47" fillId="16" fontId="1" numFmtId="169" xfId="0" applyAlignment="1" applyBorder="1" applyFont="1" applyNumberFormat="1">
      <alignment horizontal="center" shrinkToFit="0" vertical="center" wrapText="1"/>
    </xf>
    <xf borderId="48" fillId="0" fontId="1" numFmtId="0" xfId="0" applyAlignment="1" applyBorder="1" applyFont="1">
      <alignment horizontal="center" shrinkToFit="0" vertical="center" wrapText="1"/>
    </xf>
    <xf borderId="49" fillId="23" fontId="1" numFmtId="0" xfId="0" applyAlignment="1" applyBorder="1" applyFill="1" applyFont="1">
      <alignment horizontal="center" shrinkToFit="0" vertical="center" wrapText="1"/>
    </xf>
    <xf borderId="49" fillId="23" fontId="1" numFmtId="169" xfId="0" applyAlignment="1" applyBorder="1" applyFont="1" applyNumberFormat="1">
      <alignment horizontal="center" shrinkToFit="0" vertical="center" wrapText="1"/>
    </xf>
    <xf borderId="49" fillId="0" fontId="1" numFmtId="0" xfId="0" applyAlignment="1" applyBorder="1" applyFont="1">
      <alignment horizontal="center" shrinkToFit="0" vertical="center" wrapText="1"/>
    </xf>
    <xf borderId="50" fillId="16" fontId="1" numFmtId="171" xfId="0" applyAlignment="1" applyBorder="1" applyFont="1" applyNumberFormat="1">
      <alignment horizontal="center" shrinkToFit="0" vertical="center" wrapText="1"/>
    </xf>
    <xf borderId="49" fillId="16" fontId="1" numFmtId="0" xfId="0" applyAlignment="1" applyBorder="1" applyFont="1">
      <alignment horizontal="center" shrinkToFit="0" vertical="center" wrapText="1"/>
    </xf>
    <xf borderId="49" fillId="16" fontId="1" numFmtId="169" xfId="0" applyAlignment="1" applyBorder="1" applyFont="1" applyNumberFormat="1">
      <alignment horizontal="center" shrinkToFit="0" vertical="center" wrapText="1"/>
    </xf>
    <xf borderId="51" fillId="16" fontId="1" numFmtId="169" xfId="0" applyAlignment="1" applyBorder="1" applyFont="1" applyNumberFormat="1">
      <alignment horizontal="center" shrinkToFit="0" vertical="center" wrapText="1"/>
    </xf>
    <xf borderId="52" fillId="0" fontId="1" numFmtId="0" xfId="0" applyAlignment="1" applyBorder="1" applyFont="1">
      <alignment horizontal="center" shrinkToFit="0" vertical="center" wrapText="1"/>
    </xf>
    <xf borderId="53" fillId="16" fontId="1" numFmtId="0" xfId="0" applyAlignment="1" applyBorder="1" applyFont="1">
      <alignment horizontal="center" shrinkToFit="0" vertical="center" wrapText="1"/>
    </xf>
    <xf borderId="53" fillId="16" fontId="1" numFmtId="169" xfId="0" applyAlignment="1" applyBorder="1" applyFont="1" applyNumberFormat="1">
      <alignment horizontal="center" shrinkToFit="0" vertical="center" wrapText="1"/>
    </xf>
    <xf borderId="53" fillId="0" fontId="1" numFmtId="0" xfId="0" applyAlignment="1" applyBorder="1" applyFont="1">
      <alignment horizontal="center" shrinkToFit="0" vertical="center" wrapText="1"/>
    </xf>
    <xf borderId="54" fillId="16" fontId="1" numFmtId="171" xfId="0" applyAlignment="1" applyBorder="1" applyFont="1" applyNumberFormat="1">
      <alignment horizontal="center" shrinkToFit="0" vertical="center" wrapText="1"/>
    </xf>
    <xf borderId="55" fillId="16" fontId="1" numFmtId="169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left" shrinkToFit="0" vertical="center" wrapText="1"/>
    </xf>
    <xf borderId="2" fillId="0" fontId="2" numFmtId="0" xfId="0" applyAlignment="1" applyBorder="1" applyFont="1">
      <alignment horizontal="center" shrinkToFit="0" vertical="center" wrapText="1"/>
    </xf>
    <xf borderId="56" fillId="4" fontId="3" numFmtId="0" xfId="0" applyAlignment="1" applyBorder="1" applyFont="1">
      <alignment horizontal="center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1" fillId="24" fontId="2" numFmtId="0" xfId="0" applyAlignment="1" applyBorder="1" applyFill="1" applyFont="1">
      <alignment horizontal="center" shrinkToFit="0" vertical="center" wrapText="1"/>
    </xf>
    <xf borderId="33" fillId="25" fontId="2" numFmtId="164" xfId="0" applyAlignment="1" applyBorder="1" applyFill="1" applyFont="1" applyNumberFormat="1">
      <alignment horizontal="center" shrinkToFit="0" vertical="center" wrapText="1"/>
    </xf>
    <xf borderId="1" fillId="16" fontId="2" numFmtId="0" xfId="0" applyAlignment="1" applyBorder="1" applyFont="1">
      <alignment horizontal="center" shrinkToFit="0" vertical="center" wrapText="1"/>
    </xf>
    <xf borderId="1" fillId="25" fontId="10" numFmtId="164" xfId="0" applyAlignment="1" applyBorder="1" applyFont="1" applyNumberFormat="1">
      <alignment horizontal="center" shrinkToFit="0" vertical="center" wrapText="1"/>
    </xf>
    <xf borderId="57" fillId="4" fontId="3" numFmtId="0" xfId="0" applyAlignment="1" applyBorder="1" applyFont="1">
      <alignment horizontal="center" shrinkToFit="0" vertical="center" wrapText="1"/>
    </xf>
    <xf borderId="1" fillId="26" fontId="2" numFmtId="0" xfId="0" applyAlignment="1" applyBorder="1" applyFill="1" applyFont="1">
      <alignment horizontal="center" shrinkToFit="0" vertical="center" wrapText="1"/>
    </xf>
    <xf borderId="1" fillId="26" fontId="1" numFmtId="164" xfId="0" applyAlignment="1" applyBorder="1" applyFont="1" applyNumberFormat="1">
      <alignment horizontal="center" shrinkToFit="0" vertical="center" wrapText="1"/>
    </xf>
    <xf borderId="4" fillId="4" fontId="28" numFmtId="0" xfId="0" applyAlignment="1" applyBorder="1" applyFont="1">
      <alignment horizontal="center" shrinkToFit="0" vertical="center" wrapText="1"/>
    </xf>
    <xf borderId="1" fillId="7" fontId="10" numFmtId="164" xfId="0" applyAlignment="1" applyBorder="1" applyFont="1" applyNumberFormat="1">
      <alignment horizontal="center" shrinkToFit="0" vertical="center" wrapText="1"/>
    </xf>
    <xf borderId="4" fillId="24" fontId="2" numFmtId="0" xfId="0" applyAlignment="1" applyBorder="1" applyFont="1">
      <alignment horizontal="center" shrinkToFit="0" vertical="center" wrapText="1"/>
    </xf>
    <xf borderId="4" fillId="25" fontId="2" numFmtId="164" xfId="0" applyAlignment="1" applyBorder="1" applyFont="1" applyNumberFormat="1">
      <alignment horizontal="center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1" fillId="26" fontId="10" numFmtId="164" xfId="0" applyAlignment="1" applyBorder="1" applyFont="1" applyNumberFormat="1">
      <alignment horizontal="center" shrinkToFit="0" vertical="center" wrapText="1"/>
    </xf>
    <xf borderId="0" fillId="0" fontId="29" numFmtId="0" xfId="0" applyAlignment="1" applyFont="1">
      <alignment horizontal="center" shrinkToFit="0" vertical="center" wrapText="1"/>
    </xf>
    <xf borderId="16" fillId="4" fontId="3" numFmtId="0" xfId="0" applyAlignment="1" applyBorder="1" applyFont="1">
      <alignment horizontal="center" vertical="center"/>
    </xf>
    <xf borderId="16" fillId="27" fontId="3" numFmtId="9" xfId="0" applyAlignment="1" applyBorder="1" applyFill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2" fillId="5" fontId="3" numFmtId="0" xfId="0" applyAlignment="1" applyBorder="1" applyFont="1">
      <alignment horizontal="center" vertical="center"/>
    </xf>
    <xf borderId="2" fillId="19" fontId="3" numFmtId="0" xfId="0" applyAlignment="1" applyBorder="1" applyFont="1">
      <alignment horizontal="center" vertical="center"/>
    </xf>
    <xf borderId="2" fillId="28" fontId="3" numFmtId="0" xfId="0" applyAlignment="1" applyBorder="1" applyFill="1" applyFont="1">
      <alignment horizontal="center" vertical="center"/>
    </xf>
    <xf borderId="1" fillId="5" fontId="2" numFmtId="0" xfId="0" applyAlignment="1" applyBorder="1" applyFont="1">
      <alignment horizontal="center" vertical="center"/>
    </xf>
    <xf borderId="1" fillId="5" fontId="3" numFmtId="0" xfId="0" applyAlignment="1" applyBorder="1" applyFont="1">
      <alignment horizontal="center" vertical="center"/>
    </xf>
    <xf borderId="1" fillId="19" fontId="3" numFmtId="0" xfId="0" applyAlignment="1" applyBorder="1" applyFont="1">
      <alignment horizontal="center" vertical="center"/>
    </xf>
    <xf borderId="1" fillId="28" fontId="3" numFmtId="0" xfId="0" applyAlignment="1" applyBorder="1" applyFont="1">
      <alignment horizontal="center" vertical="center"/>
    </xf>
    <xf borderId="1" fillId="4" fontId="1" numFmtId="164" xfId="0" applyAlignment="1" applyBorder="1" applyFont="1" applyNumberFormat="1">
      <alignment horizontal="center" vertical="center"/>
    </xf>
    <xf borderId="1" fillId="29" fontId="1" numFmtId="164" xfId="0" applyAlignment="1" applyBorder="1" applyFill="1" applyFont="1" applyNumberFormat="1">
      <alignment horizontal="center" vertical="center"/>
    </xf>
    <xf borderId="1" fillId="0" fontId="1" numFmtId="164" xfId="0" applyAlignment="1" applyBorder="1" applyFont="1" applyNumberFormat="1">
      <alignment horizontal="center" vertical="center"/>
    </xf>
    <xf borderId="1" fillId="30" fontId="1" numFmtId="164" xfId="0" applyAlignment="1" applyBorder="1" applyFill="1" applyFont="1" applyNumberFormat="1">
      <alignment horizontal="center" vertical="center"/>
    </xf>
    <xf borderId="1" fillId="31" fontId="6" numFmtId="0" xfId="0" applyAlignment="1" applyBorder="1" applyFill="1" applyFont="1">
      <alignment horizontal="center" shrinkToFit="0" vertical="center" wrapText="1"/>
    </xf>
    <xf borderId="33" fillId="31" fontId="7" numFmtId="0" xfId="0" applyAlignment="1" applyBorder="1" applyFont="1">
      <alignment horizontal="center" vertical="center"/>
    </xf>
    <xf borderId="58" fillId="31" fontId="7" numFmtId="0" xfId="0" applyAlignment="1" applyBorder="1" applyFont="1">
      <alignment horizontal="center" vertical="center"/>
    </xf>
    <xf borderId="15" fillId="31" fontId="7" numFmtId="0" xfId="0" applyAlignment="1" applyBorder="1" applyFont="1">
      <alignment horizontal="center" vertical="center"/>
    </xf>
    <xf borderId="1" fillId="26" fontId="7" numFmtId="0" xfId="0" applyAlignment="1" applyBorder="1" applyFont="1">
      <alignment horizontal="center" shrinkToFit="0" vertical="center" wrapText="1"/>
    </xf>
    <xf borderId="1" fillId="26" fontId="7" numFmtId="165" xfId="0" applyAlignment="1" applyBorder="1" applyFont="1" applyNumberFormat="1">
      <alignment horizontal="center" vertical="center"/>
    </xf>
    <xf borderId="1" fillId="30" fontId="10" numFmtId="165" xfId="0" applyAlignment="1" applyBorder="1" applyFont="1" applyNumberFormat="1">
      <alignment horizontal="center" vertical="center"/>
    </xf>
    <xf borderId="1" fillId="2" fontId="7" numFmtId="0" xfId="0" applyAlignment="1" applyBorder="1" applyFont="1">
      <alignment horizontal="center" shrinkToFit="0" vertical="center" wrapText="1"/>
    </xf>
    <xf borderId="1" fillId="2" fontId="7" numFmtId="164" xfId="0" applyAlignment="1" applyBorder="1" applyFont="1" applyNumberFormat="1">
      <alignment horizontal="center" vertical="center"/>
    </xf>
    <xf borderId="1" fillId="30" fontId="10" numFmtId="164" xfId="0" applyAlignment="1" applyBorder="1" applyFont="1" applyNumberFormat="1">
      <alignment horizontal="center" vertical="center"/>
    </xf>
    <xf borderId="1" fillId="32" fontId="1" numFmtId="0" xfId="0" applyAlignment="1" applyBorder="1" applyFill="1" applyFont="1">
      <alignment horizontal="center" shrinkToFit="0" vertical="center" wrapText="1"/>
    </xf>
    <xf borderId="1" fillId="32" fontId="1" numFmtId="164" xfId="0" applyAlignment="1" applyBorder="1" applyFont="1" applyNumberFormat="1">
      <alignment horizontal="center" shrinkToFit="0" vertical="center" wrapText="1"/>
    </xf>
    <xf borderId="1" fillId="19" fontId="1" numFmtId="0" xfId="0" applyAlignment="1" applyBorder="1" applyFont="1">
      <alignment horizontal="center" shrinkToFit="0" vertical="center" wrapText="1"/>
    </xf>
    <xf borderId="1" fillId="2" fontId="30" numFmtId="164" xfId="0" applyAlignment="1" applyBorder="1" applyFont="1" applyNumberFormat="1">
      <alignment horizontal="center" vertical="center"/>
    </xf>
    <xf borderId="1" fillId="14" fontId="3" numFmtId="0" xfId="0" applyAlignment="1" applyBorder="1" applyFont="1">
      <alignment horizontal="center" shrinkToFit="0" vertical="center" wrapText="1"/>
    </xf>
    <xf borderId="1" fillId="14" fontId="3" numFmtId="165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4"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  <dxf>
      <font>
        <color rgb="FFFF7474"/>
      </font>
      <fill>
        <patternFill patternType="none"/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0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Curva de estacionalidad</a:t>
            </a:r>
          </a:p>
        </c:rich>
      </c:tx>
      <c:overlay val="0"/>
    </c:title>
    <c:plotArea>
      <c:layout/>
      <c:lineChart>
        <c:ser>
          <c:idx val="0"/>
          <c:order val="0"/>
          <c:tx>
            <c:v>Calamuchita 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des'!$C$5:$N$5</c:f>
              <c:numCache/>
            </c:numRef>
          </c:val>
          <c:smooth val="1"/>
        </c:ser>
        <c:ser>
          <c:idx val="1"/>
          <c:order val="1"/>
          <c:tx>
            <c:v>Campana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des'!$C$6:$N$6</c:f>
              <c:numCache/>
            </c:numRef>
          </c:val>
          <c:smooth val="1"/>
        </c:ser>
        <c:ser>
          <c:idx val="2"/>
          <c:order val="2"/>
          <c:tx>
            <c:v>Punta Lara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des'!$C$7:$N$7</c:f>
              <c:numCache/>
            </c:numRef>
          </c:val>
          <c:smooth val="1"/>
        </c:ser>
        <c:ser>
          <c:idx val="3"/>
          <c:order val="3"/>
          <c:tx>
            <c:v>Parque Lihue Calel</c:v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des'!$C$8:$N$8</c:f>
              <c:numCache/>
            </c:numRef>
          </c:val>
          <c:smooth val="1"/>
        </c:ser>
        <c:ser>
          <c:idx val="4"/>
          <c:order val="4"/>
          <c:tx>
            <c:v>Bruma Viajes</c:v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cat>
            <c:strRef>
              <c:f>'6.3 Curva de estacionalidad des'!$C$4:$N$4</c:f>
            </c:strRef>
          </c:cat>
          <c:val>
            <c:numRef>
              <c:f>'6.3 Curva de estacionalidad des'!$C$9:$N$9</c:f>
              <c:numCache/>
            </c:numRef>
          </c:val>
          <c:smooth val="1"/>
        </c:ser>
        <c:axId val="906727826"/>
        <c:axId val="1695863407"/>
      </c:lineChart>
      <c:catAx>
        <c:axId val="9067278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95863407"/>
      </c:catAx>
      <c:valAx>
        <c:axId val="16958634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906727826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514350</xdr:colOff>
      <xdr:row>10</xdr:row>
      <xdr:rowOff>161925</xdr:rowOff>
    </xdr:from>
    <xdr:ext cx="7277100" cy="4505325"/>
    <xdr:graphicFrame>
      <xdr:nvGraphicFramePr>
        <xdr:cNvPr id="1997959080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drive.google.com/file/d/1aRKe5q_OCvfrhldEwzlibfzDRLv58UWz/view?usp=sharing" TargetMode="External"/><Relationship Id="rId42" Type="http://schemas.openxmlformats.org/officeDocument/2006/relationships/hyperlink" Target="https://drive.google.com/file/d/1cZas1rWKNFFBQsYZ2VR2PKoK59VENj95/view?usp=sharing" TargetMode="External"/><Relationship Id="rId41" Type="http://schemas.openxmlformats.org/officeDocument/2006/relationships/hyperlink" Target="https://drive.google.com/file/d/1aRKe5q_OCvfrhldEwzlibfzDRLv58UWz/view?usp=sharing" TargetMode="External"/><Relationship Id="rId44" Type="http://schemas.openxmlformats.org/officeDocument/2006/relationships/hyperlink" Target="https://www.argentina.gob.ar/servicio/solicitar-alta-local-virtual" TargetMode="External"/><Relationship Id="rId43" Type="http://schemas.openxmlformats.org/officeDocument/2006/relationships/hyperlink" Target="https://drive.google.com/file/d/1cZas1rWKNFFBQsYZ2VR2PKoK59VENj95/view?usp=sharing" TargetMode="External"/><Relationship Id="rId46" Type="http://schemas.openxmlformats.org/officeDocument/2006/relationships/hyperlink" Target="https://www.argentina.gob.ar/sites/default/files/arancelesinpi2023dic.pdf" TargetMode="External"/><Relationship Id="rId45" Type="http://schemas.openxmlformats.org/officeDocument/2006/relationships/hyperlink" Target="https://donweb.com/es-ar/mis-compras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s://www.mercadolibre.com.ar/p/MLA26053305?pdp_filters=item_id:MLA1473666323&amp;attributes=COLOR:Blanco_vpp" TargetMode="External"/><Relationship Id="rId3" Type="http://schemas.openxmlformats.org/officeDocument/2006/relationships/hyperlink" Target="https://www.mercadolibre.com.ar/p/MLA52792504?pdp_filters=item_id:MLA2424642530" TargetMode="External"/><Relationship Id="rId4" Type="http://schemas.openxmlformats.org/officeDocument/2006/relationships/hyperlink" Target="https://www.mercadolibre.com.ar/p/MLA53340434?pdp_filters=item_id:MLA2243241568" TargetMode="External"/><Relationship Id="rId9" Type="http://schemas.openxmlformats.org/officeDocument/2006/relationships/hyperlink" Target="https://www.mercadolibre.com.ar/p/MLA23914899?pdp_filters=item_id:MLA1941243834" TargetMode="External"/><Relationship Id="rId48" Type="http://schemas.openxmlformats.org/officeDocument/2006/relationships/hyperlink" Target="https://tecnesio.com.ar/blog/cuanto-cuesta-una-pagina-web-en-argentina/?utm_source=chatgpt.com" TargetMode="External"/><Relationship Id="rId47" Type="http://schemas.openxmlformats.org/officeDocument/2006/relationships/hyperlink" Target="https://portalsocietario.com.ar/constitucionsas-caba.shtml?utm_source=chatgpt.com" TargetMode="External"/><Relationship Id="rId49" Type="http://schemas.openxmlformats.org/officeDocument/2006/relationships/drawing" Target="../drawings/drawing1.xml"/><Relationship Id="rId5" Type="http://schemas.openxmlformats.org/officeDocument/2006/relationships/hyperlink" Target="https://www.mercadolibre.com.ar/p/MLA9373592?pdp_filters=item_id:MLA896905722" TargetMode="External"/><Relationship Id="rId6" Type="http://schemas.openxmlformats.org/officeDocument/2006/relationships/hyperlink" Target="https://www.mercadolibre.com.ar/p/MLA18243252?pdp_filters=item_id:MLA1112423216" TargetMode="External"/><Relationship Id="rId7" Type="http://schemas.openxmlformats.org/officeDocument/2006/relationships/hyperlink" Target="https://www.mercadolibre.com.ar/p/MLA44142319?pdp_filters=item_id:MLA2143904548" TargetMode="External"/><Relationship Id="rId8" Type="http://schemas.openxmlformats.org/officeDocument/2006/relationships/hyperlink" Target="https://www.mercadolibre.com.ar/p/MLA28526511?pdp_filters=item_id:MLA1476792573" TargetMode="External"/><Relationship Id="rId31" Type="http://schemas.openxmlformats.org/officeDocument/2006/relationships/hyperlink" Target="https://www.mercadolibre.com.ar/p/MLA52843818?pdp_filters=item_id:MLA2186178562" TargetMode="External"/><Relationship Id="rId30" Type="http://schemas.openxmlformats.org/officeDocument/2006/relationships/hyperlink" Target="https://www.mercadolibre.com.ar/difusor-aromatico-ambiente-automatico-a-pilas/p/MLA51539023?pdp_filters=item_id:MLA2136740848" TargetMode="External"/><Relationship Id="rId33" Type="http://schemas.openxmlformats.org/officeDocument/2006/relationships/hyperlink" Target="https://www.mercadolibre.com.ar/p/MLA29023097?pdp_filters=item_id:MLA1413185155" TargetMode="External"/><Relationship Id="rId32" Type="http://schemas.openxmlformats.org/officeDocument/2006/relationships/hyperlink" Target="https://articulo.mercadolibre.com.ar/MLA-1734271038?attributes=COLOR_SECONDARY_COLOR:VGl6YSBGdXNpb24=" TargetMode="External"/><Relationship Id="rId35" Type="http://schemas.openxmlformats.org/officeDocument/2006/relationships/hyperlink" Target="https://www.mercadolibre.com.ar/p/MLA57787592?pdp_filters=item_id:MLA1544046563" TargetMode="External"/><Relationship Id="rId34" Type="http://schemas.openxmlformats.org/officeDocument/2006/relationships/hyperlink" Target="https://www.mercadolibre.com.ar/up/MLAU3158430164?pdp_filters=item_id:MLA1494241551" TargetMode="External"/><Relationship Id="rId37" Type="http://schemas.openxmlformats.org/officeDocument/2006/relationships/hyperlink" Target="https://articulo.mercadolibre.com.ar/MLA-2118314760" TargetMode="External"/><Relationship Id="rId36" Type="http://schemas.openxmlformats.org/officeDocument/2006/relationships/hyperlink" Target="https://www.mercadolibre.com.ar/p/MLA9017656?pdp_filters=item_id:MLA1856264478" TargetMode="External"/><Relationship Id="rId39" Type="http://schemas.openxmlformats.org/officeDocument/2006/relationships/hyperlink" Target="https://www.mercadolibre.com.ar/cafetera-electrica-ultracomb-ca2203-de-filtro-negra-negro/p/MLA53513299" TargetMode="External"/><Relationship Id="rId38" Type="http://schemas.openxmlformats.org/officeDocument/2006/relationships/hyperlink" Target="https://www.mercadolibre.com.ar/p/MLA23374198?pdp_filters=item_id:MLA1511629226" TargetMode="External"/><Relationship Id="rId20" Type="http://schemas.openxmlformats.org/officeDocument/2006/relationships/hyperlink" Target="https://articulo.mercadolibre.com.ar/MLA-918669318-colombraro-on-sale-oferta-por-tachos-de-basura-reciclaje-_JM?searchVariation=83382112958" TargetMode="External"/><Relationship Id="rId22" Type="http://schemas.openxmlformats.org/officeDocument/2006/relationships/hyperlink" Target="https://www.mercadolibre.com.ar/escoba-y-pala-plegable-barrer-pelos-pelusas-guardado-facil/up/MLAU3264307311?pdp_filters=item_id:MLA1507871347" TargetMode="External"/><Relationship Id="rId21" Type="http://schemas.openxmlformats.org/officeDocument/2006/relationships/hyperlink" Target="https://www.mercadolibre.com.ar/balde-mopa-centrifugo-lampazo-escurridor-trapeador-piso/p/MLA19981518" TargetMode="External"/><Relationship Id="rId24" Type="http://schemas.openxmlformats.org/officeDocument/2006/relationships/hyperlink" Target="https://articulo.mercadolibre.com.ar/MLA-1102496092-bolsas-de-residuo-agroplastic-45x6025-por-100-unidades-_JM" TargetMode="External"/><Relationship Id="rId23" Type="http://schemas.openxmlformats.org/officeDocument/2006/relationships/hyperlink" Target="https://articulo.mercadolibre.com.ar/MLA-1412544833-pano-valerina-plasser-multiuso-pack-x-12-unidades-_JM?searchVariation=181927289183" TargetMode="External"/><Relationship Id="rId26" Type="http://schemas.openxmlformats.org/officeDocument/2006/relationships/hyperlink" Target="https://articulo.mercadolibre.com.ar/MLA-1472685603-escobilla-limpia-inodoro-bano-con-cepillo-silicona-doble-_JM?searchVariation=186779567453" TargetMode="External"/><Relationship Id="rId25" Type="http://schemas.openxmlformats.org/officeDocument/2006/relationships/hyperlink" Target="https://www.mercadolibre.com.ar/set-7-productos-limpieza-cocinarollo-de-cocinadetergente/up/MLAU3560752611?pdp_filters=shipping%3Afulfillment%7Cdeal%3AMLA1024566-1" TargetMode="External"/><Relationship Id="rId28" Type="http://schemas.openxmlformats.org/officeDocument/2006/relationships/hyperlink" Target="https://www.mercadolibre.com.ar/pack-x-6-un-papel-higienico-elegante-30-mts-hoja-simple/p/MLA19772969" TargetMode="External"/><Relationship Id="rId27" Type="http://schemas.openxmlformats.org/officeDocument/2006/relationships/hyperlink" Target="https://articulo.mercadolibre.com.ar/MLA-1516536073-escobilla-limpiavidrios-3en1-con-spray-dosificador-y-esponja-_JM" TargetMode="External"/><Relationship Id="rId29" Type="http://schemas.openxmlformats.org/officeDocument/2006/relationships/hyperlink" Target="https://www.mercadolibre.com.ar/pack-2-maxirollos-de-cocina-felpita-maxirrollo-200-panos/p/MLA40266140?pdp_filters=item_id:MLA1514796511%7Cshipping:fulfillment%7Cdeal:MLA1024566-1" TargetMode="External"/><Relationship Id="rId50" Type="http://schemas.openxmlformats.org/officeDocument/2006/relationships/vmlDrawing" Target="../drawings/vmlDrawing1.vml"/><Relationship Id="rId11" Type="http://schemas.openxmlformats.org/officeDocument/2006/relationships/hyperlink" Target="https://www.mercadolibre.com.ar/up/MLAU2830122403?pdp_filters=item_id:MLA1461896993" TargetMode="External"/><Relationship Id="rId10" Type="http://schemas.openxmlformats.org/officeDocument/2006/relationships/hyperlink" Target="https://www.mercadolibre.com.ar/p/MLA55883182?pdp_filters=item_id:MLA2392012436" TargetMode="External"/><Relationship Id="rId13" Type="http://schemas.openxmlformats.org/officeDocument/2006/relationships/hyperlink" Target="https://www.mercadolibre.com.ar/stendy-cesto-papelero-tacho-de-basura-oficina-bano-habitacion-grande-metal-28cm-12lts/p/MLA37741455" TargetMode="External"/><Relationship Id="rId12" Type="http://schemas.openxmlformats.org/officeDocument/2006/relationships/hyperlink" Target="https://www.mercadolibre.com.ar/aire-acondicionado-sansei-split-friocalor-2365-frigorias-blanco-sas25ha4cn/p/MLA54142126" TargetMode="External"/><Relationship Id="rId15" Type="http://schemas.openxmlformats.org/officeDocument/2006/relationships/hyperlink" Target="https://www.mercadolibre.com.ar/kit-abrochadora-kanex-hp10-metalica-h20hojas-6000-broches/up/MLAU381334381" TargetMode="External"/><Relationship Id="rId14" Type="http://schemas.openxmlformats.org/officeDocument/2006/relationships/hyperlink" Target="https://www.mercadolibre.com.ar/50-boligrafo-stick-filgo-capuchon-negro-medio-economico/p/MLA23340210?pdp_filters=item_id:MLA1379340499" TargetMode="External"/><Relationship Id="rId17" Type="http://schemas.openxmlformats.org/officeDocument/2006/relationships/hyperlink" Target="https://www.mercadolibre.com.ar/kit-x5-caja-resmas-pampa-a4-75-gr-papel-blanco/up/MLAU214631420" TargetMode="External"/><Relationship Id="rId16" Type="http://schemas.openxmlformats.org/officeDocument/2006/relationships/hyperlink" Target="https://articulo.mercadolibre.com.ar/MLA-1459823231-pack-x5-cuaderno-universitario-oficio-a4-84-hojas-_JM?searchVariation=185993112807" TargetMode="External"/><Relationship Id="rId19" Type="http://schemas.openxmlformats.org/officeDocument/2006/relationships/hyperlink" Target="https://articulo.mercadolibre.com.ar/MLA-1214436121-resaltadores-trabi-x-4-hight-texter-oficina-hogar-escuela-_JM" TargetMode="External"/><Relationship Id="rId18" Type="http://schemas.openxmlformats.org/officeDocument/2006/relationships/hyperlink" Target="https://www.mercadolibre.com.ar/5-bibliorato-pvc-forrado-oficio-medoro-reforzado-de-colores-color-negro/p/MLA55206922?pdp_filters=item_id:MLA1541614327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hyperlink" Target="https://tableros.yvera.tur.ar/tablero_eoh/" TargetMode="External"/><Relationship Id="rId3" Type="http://schemas.openxmlformats.org/officeDocument/2006/relationships/hyperlink" Target="https://www.puntal.com.ar/calamuchita/calamuchita-sigue-la-preferencia-los-turistas-picos-99-ocupacion-n158166?utm_source=chatgpt.com" TargetMode="External"/><Relationship Id="rId4" Type="http://schemas.openxmlformats.org/officeDocument/2006/relationships/hyperlink" Target="https://calamuchitaenlinea.info/contenido/13808/vacaciones-de-invierno-2025-calamuchita-registro-alta-ocupacion-y-buen-movimient?utm_source=chatgpt.com" TargetMode="External"/><Relationship Id="rId5" Type="http://schemas.openxmlformats.org/officeDocument/2006/relationships/drawing" Target="../drawings/drawing3.xml"/><Relationship Id="rId6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93D59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44.38"/>
    <col customWidth="1" min="3" max="3" width="22.75"/>
    <col customWidth="1" min="4" max="4" width="16.63"/>
    <col customWidth="1" min="5" max="5" width="23.88"/>
    <col customWidth="1" min="6" max="6" width="61.63"/>
    <col customWidth="1" min="7" max="7" width="32.38"/>
    <col customWidth="1" min="8" max="8" width="30.38"/>
    <col customWidth="1" min="9" max="9" width="19.88"/>
    <col customWidth="1" min="10" max="10" width="23.75"/>
    <col customWidth="1" min="11" max="26" width="12.75"/>
  </cols>
  <sheetData>
    <row r="1" ht="27.0" customHeight="1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7.0" customHeight="1">
      <c r="A2" s="1"/>
      <c r="B2" s="4" t="s">
        <v>0</v>
      </c>
      <c r="C2" s="5" t="s">
        <v>1</v>
      </c>
      <c r="D2" s="5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7.0" customHeight="1">
      <c r="A3" s="1"/>
      <c r="B3" s="6" t="s">
        <v>2</v>
      </c>
      <c r="C3" s="7"/>
      <c r="D3" s="5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7.0" hidden="1" customHeight="1">
      <c r="A4" s="1"/>
      <c r="B4" s="8" t="s">
        <v>3</v>
      </c>
      <c r="C4" s="9">
        <f>E62</f>
        <v>0</v>
      </c>
      <c r="D4" s="10" t="s">
        <v>4</v>
      </c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7.0" customHeight="1">
      <c r="A5" s="1"/>
      <c r="B5" s="11" t="s">
        <v>5</v>
      </c>
      <c r="C5" s="12">
        <f>E112</f>
        <v>3425773</v>
      </c>
      <c r="D5" s="13"/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7.0" hidden="1" customHeight="1">
      <c r="A6" s="1"/>
      <c r="B6" s="14" t="s">
        <v>6</v>
      </c>
      <c r="C6" s="15">
        <f>E138</f>
        <v>0</v>
      </c>
      <c r="D6" s="13"/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7.0" hidden="1" customHeight="1">
      <c r="A7" s="1"/>
      <c r="B7" s="16" t="s">
        <v>7</v>
      </c>
      <c r="C7" s="17">
        <f>E158</f>
        <v>0</v>
      </c>
      <c r="D7" s="13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7.0" customHeight="1">
      <c r="A8" s="1"/>
      <c r="B8" s="18" t="s">
        <v>8</v>
      </c>
      <c r="C8" s="19">
        <f>E166</f>
        <v>1869450</v>
      </c>
      <c r="D8" s="13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7.0" customHeight="1">
      <c r="A9" s="1"/>
      <c r="B9" s="20" t="s">
        <v>9</v>
      </c>
      <c r="C9" s="21">
        <f>E175</f>
        <v>54611.549</v>
      </c>
      <c r="D9" s="13"/>
      <c r="E9" s="2"/>
      <c r="F9" s="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7.0" customHeight="1">
      <c r="A10" s="1"/>
      <c r="B10" s="22" t="s">
        <v>10</v>
      </c>
      <c r="C10" s="23">
        <f>E182</f>
        <v>4850000</v>
      </c>
      <c r="D10" s="13"/>
      <c r="E10" s="2"/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7.0" customHeight="1">
      <c r="A11" s="1"/>
      <c r="B11" s="24" t="s">
        <v>11</v>
      </c>
      <c r="C11" s="25">
        <f>E186</f>
        <v>5668322.853</v>
      </c>
      <c r="D11" s="13"/>
      <c r="E11" s="2"/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7.0" customHeight="1">
      <c r="A12" s="1"/>
      <c r="B12" s="26" t="s">
        <v>12</v>
      </c>
      <c r="C12" s="26">
        <f>SUM(C4:C11)</f>
        <v>15868157.4</v>
      </c>
      <c r="D12" s="27"/>
      <c r="E12" s="2"/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7.0" customHeight="1">
      <c r="A13" s="1"/>
      <c r="B13" s="5"/>
      <c r="C13" s="5"/>
      <c r="D13" s="5"/>
      <c r="E13" s="2"/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27.0" customHeight="1">
      <c r="A14" s="1"/>
      <c r="B14" s="6" t="s">
        <v>13</v>
      </c>
      <c r="C14" s="7"/>
      <c r="D14" s="10" t="s">
        <v>4</v>
      </c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27.0" customHeight="1">
      <c r="A15" s="1"/>
      <c r="B15" s="28" t="s">
        <v>14</v>
      </c>
      <c r="C15" s="28">
        <f>'6.2 Detalle de Financiación'!C7</f>
        <v>22000000</v>
      </c>
      <c r="D15" s="13"/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27.0" hidden="1" customHeight="1">
      <c r="A16" s="1"/>
      <c r="B16" s="28" t="s">
        <v>15</v>
      </c>
      <c r="C16" s="28" t="s">
        <v>1</v>
      </c>
      <c r="D16" s="13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27.0" hidden="1" customHeight="1">
      <c r="A17" s="1"/>
      <c r="B17" s="28" t="s">
        <v>16</v>
      </c>
      <c r="C17" s="28" t="s">
        <v>17</v>
      </c>
      <c r="D17" s="13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27.0" customHeight="1">
      <c r="A18" s="1"/>
      <c r="B18" s="26" t="s">
        <v>18</v>
      </c>
      <c r="C18" s="26">
        <f>SUM(C15:C16)</f>
        <v>22000000</v>
      </c>
      <c r="D18" s="13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27.0" customHeight="1">
      <c r="A19" s="1"/>
      <c r="B19" s="29"/>
      <c r="C19" s="7"/>
      <c r="D19" s="13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30" t="s">
        <v>19</v>
      </c>
      <c r="C20" s="31">
        <f>C18-C12</f>
        <v>6131842.598</v>
      </c>
      <c r="D20" s="27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7.0" customHeight="1">
      <c r="A21" s="1"/>
      <c r="B21" s="2"/>
      <c r="C21" s="2"/>
      <c r="D21" s="2"/>
      <c r="E21" s="2"/>
      <c r="F21" s="2"/>
      <c r="G21" s="1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27.0" customHeight="1">
      <c r="A22" s="1"/>
      <c r="B22" s="32" t="s">
        <v>20</v>
      </c>
      <c r="C22" s="33"/>
      <c r="D22" s="33"/>
      <c r="E22" s="33"/>
      <c r="F22" s="34"/>
      <c r="G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7.0" customHeight="1">
      <c r="A23" s="1"/>
      <c r="B23" s="35"/>
      <c r="C23" s="36"/>
      <c r="D23" s="36"/>
      <c r="E23" s="36"/>
      <c r="F23" s="37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23.25" hidden="1" customHeight="1">
      <c r="A24" s="1"/>
      <c r="B24" s="38" t="s">
        <v>21</v>
      </c>
      <c r="C24" s="39"/>
      <c r="D24" s="39"/>
      <c r="E24" s="39"/>
      <c r="F24" s="7"/>
      <c r="G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1.5" hidden="1" customHeight="1">
      <c r="A25" s="1"/>
      <c r="B25" s="40" t="s">
        <v>22</v>
      </c>
      <c r="C25" s="40" t="s">
        <v>23</v>
      </c>
      <c r="D25" s="40" t="s">
        <v>24</v>
      </c>
      <c r="E25" s="40" t="s">
        <v>25</v>
      </c>
      <c r="F25" s="40" t="s">
        <v>26</v>
      </c>
      <c r="G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23.25" hidden="1" customHeight="1">
      <c r="A26" s="1"/>
      <c r="B26" s="41" t="s">
        <v>27</v>
      </c>
      <c r="C26" s="42"/>
      <c r="D26" s="41"/>
      <c r="E26" s="42">
        <f t="shared" ref="E26:E50" si="1">C26*D26</f>
        <v>0</v>
      </c>
      <c r="F26" s="41"/>
      <c r="G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3.25" hidden="1" customHeight="1">
      <c r="A27" s="1"/>
      <c r="B27" s="41" t="s">
        <v>28</v>
      </c>
      <c r="C27" s="42"/>
      <c r="D27" s="41"/>
      <c r="E27" s="42">
        <f t="shared" si="1"/>
        <v>0</v>
      </c>
      <c r="F27" s="41"/>
      <c r="G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3.25" hidden="1" customHeight="1">
      <c r="A28" s="1"/>
      <c r="B28" s="41" t="s">
        <v>29</v>
      </c>
      <c r="C28" s="42"/>
      <c r="D28" s="41"/>
      <c r="E28" s="42">
        <f t="shared" si="1"/>
        <v>0</v>
      </c>
      <c r="F28" s="41"/>
      <c r="G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3.25" hidden="1" customHeight="1">
      <c r="A29" s="1"/>
      <c r="B29" s="41" t="s">
        <v>30</v>
      </c>
      <c r="C29" s="42"/>
      <c r="D29" s="41"/>
      <c r="E29" s="42">
        <f t="shared" si="1"/>
        <v>0</v>
      </c>
      <c r="F29" s="41"/>
      <c r="G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3.25" hidden="1" customHeight="1">
      <c r="A30" s="1"/>
      <c r="B30" s="41" t="s">
        <v>31</v>
      </c>
      <c r="C30" s="42"/>
      <c r="D30" s="41"/>
      <c r="E30" s="42">
        <f t="shared" si="1"/>
        <v>0</v>
      </c>
      <c r="F30" s="41"/>
      <c r="G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0" hidden="1" customHeight="1">
      <c r="A31" s="1"/>
      <c r="B31" s="41" t="s">
        <v>32</v>
      </c>
      <c r="C31" s="42"/>
      <c r="D31" s="41"/>
      <c r="E31" s="42">
        <f t="shared" si="1"/>
        <v>0</v>
      </c>
      <c r="F31" s="41"/>
      <c r="G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3.25" hidden="1" customHeight="1">
      <c r="A32" s="1"/>
      <c r="B32" s="41" t="s">
        <v>33</v>
      </c>
      <c r="C32" s="42"/>
      <c r="D32" s="41"/>
      <c r="E32" s="42">
        <f t="shared" si="1"/>
        <v>0</v>
      </c>
      <c r="F32" s="41"/>
      <c r="G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3.25" hidden="1" customHeight="1">
      <c r="A33" s="1"/>
      <c r="B33" s="41" t="s">
        <v>34</v>
      </c>
      <c r="C33" s="42"/>
      <c r="D33" s="41"/>
      <c r="E33" s="42">
        <f t="shared" si="1"/>
        <v>0</v>
      </c>
      <c r="F33" s="41"/>
      <c r="G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3.25" hidden="1" customHeight="1">
      <c r="A34" s="1"/>
      <c r="B34" s="41" t="s">
        <v>35</v>
      </c>
      <c r="C34" s="42"/>
      <c r="D34" s="41"/>
      <c r="E34" s="42">
        <f t="shared" si="1"/>
        <v>0</v>
      </c>
      <c r="F34" s="41"/>
      <c r="G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3.25" hidden="1" customHeight="1">
      <c r="A35" s="1"/>
      <c r="B35" s="41" t="s">
        <v>36</v>
      </c>
      <c r="C35" s="42"/>
      <c r="D35" s="41"/>
      <c r="E35" s="42">
        <f t="shared" si="1"/>
        <v>0</v>
      </c>
      <c r="F35" s="41"/>
      <c r="G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3.25" hidden="1" customHeight="1">
      <c r="A36" s="1"/>
      <c r="B36" s="41" t="s">
        <v>37</v>
      </c>
      <c r="C36" s="42"/>
      <c r="D36" s="41"/>
      <c r="E36" s="42">
        <f t="shared" si="1"/>
        <v>0</v>
      </c>
      <c r="F36" s="41"/>
      <c r="G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3.25" hidden="1" customHeight="1">
      <c r="A37" s="1"/>
      <c r="B37" s="41" t="s">
        <v>38</v>
      </c>
      <c r="C37" s="42"/>
      <c r="D37" s="41"/>
      <c r="E37" s="42">
        <f t="shared" si="1"/>
        <v>0</v>
      </c>
      <c r="F37" s="41"/>
      <c r="G37" s="1"/>
      <c r="K37" s="1"/>
      <c r="L37" s="4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3.25" hidden="1" customHeight="1">
      <c r="A38" s="1"/>
      <c r="B38" s="41" t="s">
        <v>39</v>
      </c>
      <c r="C38" s="42"/>
      <c r="D38" s="41"/>
      <c r="E38" s="42">
        <f t="shared" si="1"/>
        <v>0</v>
      </c>
      <c r="F38" s="41"/>
      <c r="G38" s="1"/>
      <c r="K38" s="1"/>
      <c r="L38" s="4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3.25" hidden="1" customHeight="1">
      <c r="A39" s="1"/>
      <c r="B39" s="44" t="s">
        <v>40</v>
      </c>
      <c r="C39" s="42"/>
      <c r="D39" s="41"/>
      <c r="E39" s="42">
        <f t="shared" si="1"/>
        <v>0</v>
      </c>
      <c r="F39" s="41"/>
      <c r="G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54.0" hidden="1" customHeight="1">
      <c r="A40" s="1"/>
      <c r="B40" s="41" t="s">
        <v>41</v>
      </c>
      <c r="C40" s="42"/>
      <c r="D40" s="41"/>
      <c r="E40" s="42">
        <f t="shared" si="1"/>
        <v>0</v>
      </c>
      <c r="F40" s="41"/>
      <c r="G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3.25" hidden="1" customHeight="1">
      <c r="A41" s="1"/>
      <c r="B41" s="41" t="s">
        <v>42</v>
      </c>
      <c r="C41" s="42"/>
      <c r="D41" s="41"/>
      <c r="E41" s="42">
        <f t="shared" si="1"/>
        <v>0</v>
      </c>
      <c r="F41" s="41"/>
      <c r="G41" s="1"/>
      <c r="H41" s="45"/>
      <c r="I41" s="45"/>
      <c r="J41" s="4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3.25" hidden="1" customHeight="1">
      <c r="A42" s="1"/>
      <c r="B42" s="41" t="s">
        <v>43</v>
      </c>
      <c r="C42" s="42"/>
      <c r="D42" s="41"/>
      <c r="E42" s="42">
        <f t="shared" si="1"/>
        <v>0</v>
      </c>
      <c r="F42" s="41"/>
      <c r="G42" s="1"/>
      <c r="H42" s="45"/>
      <c r="I42" s="45"/>
      <c r="J42" s="4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3.25" hidden="1" customHeight="1">
      <c r="A43" s="1"/>
      <c r="B43" s="41" t="s">
        <v>44</v>
      </c>
      <c r="C43" s="42"/>
      <c r="D43" s="41"/>
      <c r="E43" s="42">
        <f t="shared" si="1"/>
        <v>0</v>
      </c>
      <c r="F43" s="41"/>
      <c r="G43" s="1"/>
      <c r="H43" s="45"/>
      <c r="I43" s="45"/>
      <c r="J43" s="4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4.0" hidden="1" customHeight="1">
      <c r="A44" s="1"/>
      <c r="B44" s="41" t="s">
        <v>45</v>
      </c>
      <c r="C44" s="42"/>
      <c r="D44" s="41"/>
      <c r="E44" s="42">
        <f t="shared" si="1"/>
        <v>0</v>
      </c>
      <c r="F44" s="41"/>
      <c r="G44" s="1"/>
      <c r="H44" s="45"/>
      <c r="I44" s="45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4.0" hidden="1" customHeight="1">
      <c r="A45" s="1"/>
      <c r="B45" s="44" t="s">
        <v>46</v>
      </c>
      <c r="C45" s="42"/>
      <c r="D45" s="41"/>
      <c r="E45" s="42">
        <f t="shared" si="1"/>
        <v>0</v>
      </c>
      <c r="F45" s="41"/>
      <c r="G45" s="1"/>
      <c r="H45" s="45"/>
      <c r="I45" s="4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7.75" hidden="1" customHeight="1">
      <c r="A46" s="1"/>
      <c r="B46" s="41" t="s">
        <v>47</v>
      </c>
      <c r="C46" s="42"/>
      <c r="D46" s="41"/>
      <c r="E46" s="42">
        <f t="shared" si="1"/>
        <v>0</v>
      </c>
      <c r="F46" s="41"/>
      <c r="G46" s="1"/>
      <c r="H46" s="45"/>
      <c r="I46" s="4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31.5" hidden="1" customHeight="1">
      <c r="A47" s="1"/>
      <c r="B47" s="46" t="s">
        <v>48</v>
      </c>
      <c r="C47" s="42"/>
      <c r="D47" s="41"/>
      <c r="E47" s="42">
        <f t="shared" si="1"/>
        <v>0</v>
      </c>
      <c r="F47" s="41"/>
      <c r="G47" s="1"/>
      <c r="H47" s="45"/>
      <c r="I47" s="45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3.25" hidden="1" customHeight="1">
      <c r="A48" s="1"/>
      <c r="B48" s="42" t="s">
        <v>49</v>
      </c>
      <c r="C48" s="42"/>
      <c r="D48" s="41"/>
      <c r="E48" s="42">
        <f t="shared" si="1"/>
        <v>0</v>
      </c>
      <c r="F48" s="41"/>
      <c r="G48" s="1"/>
      <c r="H48" s="45"/>
      <c r="I48" s="45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4.75" hidden="1" customHeight="1">
      <c r="A49" s="1"/>
      <c r="B49" s="42" t="s">
        <v>50</v>
      </c>
      <c r="C49" s="42"/>
      <c r="D49" s="41"/>
      <c r="E49" s="42">
        <f t="shared" si="1"/>
        <v>0</v>
      </c>
      <c r="F49" s="41"/>
      <c r="G49" s="1"/>
      <c r="H49" s="45"/>
      <c r="I49" s="45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4.75" hidden="1" customHeight="1">
      <c r="A50" s="1"/>
      <c r="B50" s="46" t="s">
        <v>51</v>
      </c>
      <c r="C50" s="42"/>
      <c r="D50" s="41"/>
      <c r="E50" s="42">
        <f t="shared" si="1"/>
        <v>0</v>
      </c>
      <c r="F50" s="41"/>
      <c r="G50" s="1"/>
      <c r="H50" s="45"/>
      <c r="I50" s="45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55.5" hidden="1" customHeight="1">
      <c r="A51" s="1"/>
      <c r="B51" s="47" t="s">
        <v>52</v>
      </c>
      <c r="C51" s="39"/>
      <c r="D51" s="7"/>
      <c r="E51" s="48">
        <f>SUM(E26:E50)</f>
        <v>0</v>
      </c>
      <c r="F51" s="49" t="s">
        <v>4</v>
      </c>
      <c r="G51" s="1"/>
      <c r="H51" s="45"/>
      <c r="I51" s="45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42.0" hidden="1" customHeight="1">
      <c r="A52" s="1"/>
      <c r="B52" s="50" t="s">
        <v>53</v>
      </c>
      <c r="C52" s="40" t="s">
        <v>23</v>
      </c>
      <c r="D52" s="40" t="s">
        <v>24</v>
      </c>
      <c r="E52" s="40" t="s">
        <v>25</v>
      </c>
      <c r="F52" s="40" t="s">
        <v>26</v>
      </c>
      <c r="G52" s="1"/>
      <c r="H52" s="45"/>
      <c r="I52" s="45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3.25" hidden="1" customHeight="1">
      <c r="A53" s="1"/>
      <c r="B53" s="41" t="s">
        <v>54</v>
      </c>
      <c r="C53" s="46"/>
      <c r="D53" s="41"/>
      <c r="E53" s="42">
        <f t="shared" ref="E53:E60" si="2">C53*D53</f>
        <v>0</v>
      </c>
      <c r="F53" s="41"/>
      <c r="G53" s="1"/>
      <c r="H53" s="45"/>
      <c r="I53" s="45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3.25" hidden="1" customHeight="1">
      <c r="A54" s="1"/>
      <c r="B54" s="41" t="s">
        <v>55</v>
      </c>
      <c r="C54" s="42"/>
      <c r="D54" s="41"/>
      <c r="E54" s="42">
        <f t="shared" si="2"/>
        <v>0</v>
      </c>
      <c r="F54" s="41"/>
      <c r="G54" s="1"/>
      <c r="H54" s="45"/>
      <c r="I54" s="45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3.25" hidden="1" customHeight="1">
      <c r="A55" s="1"/>
      <c r="B55" s="41" t="s">
        <v>56</v>
      </c>
      <c r="C55" s="42"/>
      <c r="D55" s="41"/>
      <c r="E55" s="42">
        <f t="shared" si="2"/>
        <v>0</v>
      </c>
      <c r="F55" s="41"/>
      <c r="G55" s="1"/>
      <c r="H55" s="45"/>
      <c r="I55" s="45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3.25" hidden="1" customHeight="1">
      <c r="A56" s="1"/>
      <c r="B56" s="41" t="s">
        <v>57</v>
      </c>
      <c r="C56" s="42"/>
      <c r="D56" s="41"/>
      <c r="E56" s="42">
        <f t="shared" si="2"/>
        <v>0</v>
      </c>
      <c r="F56" s="41"/>
      <c r="G56" s="1"/>
      <c r="H56" s="45"/>
      <c r="I56" s="4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3.25" hidden="1" customHeight="1">
      <c r="A57" s="1"/>
      <c r="B57" s="41" t="s">
        <v>58</v>
      </c>
      <c r="C57" s="42"/>
      <c r="D57" s="41"/>
      <c r="E57" s="42">
        <f t="shared" si="2"/>
        <v>0</v>
      </c>
      <c r="F57" s="41"/>
      <c r="G57" s="1"/>
      <c r="H57" s="45"/>
      <c r="I57" s="4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3.25" hidden="1" customHeight="1">
      <c r="A58" s="1"/>
      <c r="B58" s="41" t="s">
        <v>59</v>
      </c>
      <c r="C58" s="42"/>
      <c r="D58" s="41"/>
      <c r="E58" s="42">
        <f t="shared" si="2"/>
        <v>0</v>
      </c>
      <c r="F58" s="41"/>
      <c r="G58" s="1"/>
      <c r="H58" s="45"/>
      <c r="I58" s="45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3.25" hidden="1" customHeight="1">
      <c r="A59" s="1"/>
      <c r="B59" s="41" t="s">
        <v>60</v>
      </c>
      <c r="C59" s="42"/>
      <c r="D59" s="41"/>
      <c r="E59" s="42">
        <f t="shared" si="2"/>
        <v>0</v>
      </c>
      <c r="F59" s="41"/>
      <c r="G59" s="1"/>
      <c r="H59" s="45"/>
      <c r="I59" s="4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3.25" hidden="1" customHeight="1">
      <c r="A60" s="1"/>
      <c r="B60" s="41" t="s">
        <v>47</v>
      </c>
      <c r="C60" s="42"/>
      <c r="D60" s="41"/>
      <c r="E60" s="42">
        <f t="shared" si="2"/>
        <v>0</v>
      </c>
      <c r="F60" s="41"/>
      <c r="G60" s="1"/>
      <c r="H60" s="45"/>
      <c r="I60" s="4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3.25" hidden="1" customHeight="1">
      <c r="A61" s="1"/>
      <c r="B61" s="47" t="s">
        <v>61</v>
      </c>
      <c r="C61" s="39"/>
      <c r="D61" s="7"/>
      <c r="E61" s="42">
        <f>SUM(E53:E60)</f>
        <v>0</v>
      </c>
      <c r="F61" s="49" t="s">
        <v>4</v>
      </c>
      <c r="G61" s="1"/>
      <c r="H61" s="4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3.25" hidden="1" customHeight="1">
      <c r="A62" s="1"/>
      <c r="B62" s="51" t="s">
        <v>62</v>
      </c>
      <c r="C62" s="39"/>
      <c r="D62" s="7"/>
      <c r="E62" s="52">
        <f>SUM(E51+E61)</f>
        <v>0</v>
      </c>
      <c r="F62" s="49" t="s">
        <v>4</v>
      </c>
      <c r="G62" s="1"/>
      <c r="H62" s="4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3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3.25" customHeight="1">
      <c r="A64" s="1"/>
      <c r="B64" s="53" t="s">
        <v>5</v>
      </c>
      <c r="C64" s="39"/>
      <c r="D64" s="39"/>
      <c r="E64" s="54"/>
      <c r="F64" s="55"/>
      <c r="G64" s="1"/>
      <c r="H64" s="45"/>
      <c r="I64" s="45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45.0" customHeight="1">
      <c r="A65" s="1"/>
      <c r="B65" s="40" t="s">
        <v>63</v>
      </c>
      <c r="C65" s="40" t="s">
        <v>23</v>
      </c>
      <c r="D65" s="40" t="s">
        <v>24</v>
      </c>
      <c r="E65" s="40" t="s">
        <v>25</v>
      </c>
      <c r="F65" s="40" t="s">
        <v>26</v>
      </c>
      <c r="G65" s="1"/>
      <c r="H65" s="45"/>
      <c r="I65" s="4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3.25" customHeight="1">
      <c r="A66" s="1"/>
      <c r="B66" s="56" t="s">
        <v>64</v>
      </c>
      <c r="C66" s="57">
        <v>99000.0</v>
      </c>
      <c r="D66" s="56">
        <v>2.0</v>
      </c>
      <c r="E66" s="58">
        <v>198000.0</v>
      </c>
      <c r="F66" s="59" t="s">
        <v>65</v>
      </c>
      <c r="G66" s="1"/>
      <c r="H66" s="45"/>
      <c r="I66" s="4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3.25" customHeight="1">
      <c r="A67" s="1"/>
      <c r="B67" s="56" t="s">
        <v>66</v>
      </c>
      <c r="C67" s="57">
        <v>460000.0</v>
      </c>
      <c r="D67" s="56">
        <v>2.0</v>
      </c>
      <c r="E67" s="58">
        <f t="shared" ref="E67:E83" si="3">C67*D67</f>
        <v>920000</v>
      </c>
      <c r="F67" s="59" t="s">
        <v>67</v>
      </c>
      <c r="G67" s="1"/>
      <c r="H67" s="45"/>
      <c r="I67" s="4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3.25" customHeight="1">
      <c r="A68" s="1"/>
      <c r="B68" s="56" t="s">
        <v>68</v>
      </c>
      <c r="C68" s="57">
        <v>105324.0</v>
      </c>
      <c r="D68" s="56">
        <v>2.0</v>
      </c>
      <c r="E68" s="58">
        <f t="shared" si="3"/>
        <v>210648</v>
      </c>
      <c r="F68" s="59" t="s">
        <v>69</v>
      </c>
      <c r="G68" s="1"/>
      <c r="H68" s="45"/>
      <c r="I68" s="4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3.25" customHeight="1">
      <c r="A69" s="1"/>
      <c r="B69" s="56" t="s">
        <v>70</v>
      </c>
      <c r="C69" s="57">
        <v>23400.0</v>
      </c>
      <c r="D69" s="56">
        <v>1.0</v>
      </c>
      <c r="E69" s="58">
        <f t="shared" si="3"/>
        <v>23400</v>
      </c>
      <c r="F69" s="59" t="s">
        <v>71</v>
      </c>
      <c r="G69" s="1"/>
      <c r="H69" s="45"/>
      <c r="I69" s="4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3.25" customHeight="1">
      <c r="A70" s="1"/>
      <c r="B70" s="56" t="s">
        <v>72</v>
      </c>
      <c r="C70" s="57">
        <v>39900.0</v>
      </c>
      <c r="D70" s="56">
        <v>1.0</v>
      </c>
      <c r="E70" s="58">
        <f t="shared" si="3"/>
        <v>39900</v>
      </c>
      <c r="F70" s="59" t="s">
        <v>73</v>
      </c>
      <c r="G70" s="1"/>
      <c r="H70" s="45"/>
      <c r="I70" s="4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3.25" customHeight="1">
      <c r="A71" s="1"/>
      <c r="B71" s="56" t="s">
        <v>74</v>
      </c>
      <c r="C71" s="57">
        <v>400000.0</v>
      </c>
      <c r="D71" s="56">
        <v>1.0</v>
      </c>
      <c r="E71" s="58">
        <f t="shared" si="3"/>
        <v>400000</v>
      </c>
      <c r="F71" s="59" t="s">
        <v>75</v>
      </c>
      <c r="G71" s="1"/>
      <c r="H71" s="45"/>
      <c r="I71" s="4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2.5" customHeight="1">
      <c r="A72" s="1"/>
      <c r="B72" s="60" t="s">
        <v>76</v>
      </c>
      <c r="C72" s="57">
        <v>20642.0</v>
      </c>
      <c r="D72" s="56">
        <v>2.0</v>
      </c>
      <c r="E72" s="58">
        <f t="shared" si="3"/>
        <v>41284</v>
      </c>
      <c r="F72" s="59" t="s">
        <v>77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3.25" customHeight="1">
      <c r="A73" s="1"/>
      <c r="B73" s="56" t="s">
        <v>50</v>
      </c>
      <c r="C73" s="57">
        <v>2772.0</v>
      </c>
      <c r="D73" s="56">
        <v>10.0</v>
      </c>
      <c r="E73" s="58">
        <f t="shared" si="3"/>
        <v>27720</v>
      </c>
      <c r="F73" s="59" t="s">
        <v>78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3.25" customHeight="1">
      <c r="A74" s="1"/>
      <c r="B74" s="56" t="s">
        <v>79</v>
      </c>
      <c r="C74" s="57">
        <v>163125.0</v>
      </c>
      <c r="D74" s="56">
        <v>1.0</v>
      </c>
      <c r="E74" s="58">
        <f t="shared" si="3"/>
        <v>163125</v>
      </c>
      <c r="F74" s="59" t="s">
        <v>80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3.25" customHeight="1">
      <c r="A75" s="1"/>
      <c r="B75" s="56" t="s">
        <v>81</v>
      </c>
      <c r="C75" s="57">
        <v>300018.0</v>
      </c>
      <c r="D75" s="56">
        <v>1.0</v>
      </c>
      <c r="E75" s="58">
        <f t="shared" si="3"/>
        <v>300018</v>
      </c>
      <c r="F75" s="59" t="s">
        <v>82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3.25" customHeight="1">
      <c r="A76" s="1"/>
      <c r="B76" s="56" t="s">
        <v>83</v>
      </c>
      <c r="C76" s="57">
        <v>554899.0</v>
      </c>
      <c r="D76" s="56">
        <v>1.0</v>
      </c>
      <c r="E76" s="57">
        <f t="shared" si="3"/>
        <v>554899</v>
      </c>
      <c r="F76" s="59" t="s">
        <v>84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3.25" customHeight="1">
      <c r="A77" s="1"/>
      <c r="B77" s="56" t="s">
        <v>85</v>
      </c>
      <c r="C77" s="57">
        <v>6600.0</v>
      </c>
      <c r="D77" s="56">
        <v>2.0</v>
      </c>
      <c r="E77" s="58">
        <f t="shared" si="3"/>
        <v>13200</v>
      </c>
      <c r="F77" s="59" t="s">
        <v>86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3.25" customHeight="1">
      <c r="A78" s="1"/>
      <c r="B78" s="56" t="s">
        <v>87</v>
      </c>
      <c r="C78" s="57">
        <v>7810.0</v>
      </c>
      <c r="D78" s="56">
        <v>1.0</v>
      </c>
      <c r="E78" s="58">
        <f t="shared" si="3"/>
        <v>7810</v>
      </c>
      <c r="F78" s="59" t="s">
        <v>88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23.25" customHeight="1">
      <c r="A79" s="1"/>
      <c r="B79" s="56" t="s">
        <v>89</v>
      </c>
      <c r="C79" s="57">
        <v>12800.0</v>
      </c>
      <c r="D79" s="56">
        <v>1.0</v>
      </c>
      <c r="E79" s="58">
        <f t="shared" si="3"/>
        <v>12800</v>
      </c>
      <c r="F79" s="61" t="s">
        <v>90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23.25" customHeight="1">
      <c r="A80" s="1"/>
      <c r="B80" s="56" t="s">
        <v>91</v>
      </c>
      <c r="C80" s="57">
        <v>16850.0</v>
      </c>
      <c r="D80" s="56">
        <v>1.0</v>
      </c>
      <c r="E80" s="58">
        <f t="shared" si="3"/>
        <v>16850</v>
      </c>
      <c r="F80" s="59" t="s">
        <v>92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23.25" customHeight="1">
      <c r="A81" s="1"/>
      <c r="B81" s="56" t="s">
        <v>93</v>
      </c>
      <c r="C81" s="57">
        <v>30799.0</v>
      </c>
      <c r="D81" s="56">
        <v>1.0</v>
      </c>
      <c r="E81" s="58">
        <f t="shared" si="3"/>
        <v>30799</v>
      </c>
      <c r="F81" s="59" t="s">
        <v>94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23.25" customHeight="1">
      <c r="A82" s="1"/>
      <c r="B82" s="56" t="s">
        <v>95</v>
      </c>
      <c r="C82" s="57">
        <v>19165.0</v>
      </c>
      <c r="D82" s="56">
        <v>1.0</v>
      </c>
      <c r="E82" s="58">
        <f t="shared" si="3"/>
        <v>19165</v>
      </c>
      <c r="F82" s="59" t="s">
        <v>96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23.25" customHeight="1">
      <c r="A83" s="1"/>
      <c r="B83" s="56" t="s">
        <v>97</v>
      </c>
      <c r="C83" s="57">
        <v>5985.0</v>
      </c>
      <c r="D83" s="56">
        <v>2.0</v>
      </c>
      <c r="E83" s="58">
        <f t="shared" si="3"/>
        <v>11970</v>
      </c>
      <c r="F83" s="59" t="s">
        <v>98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23.25" hidden="1" customHeight="1">
      <c r="A84" s="1"/>
      <c r="B84" s="56"/>
      <c r="C84" s="57"/>
      <c r="D84" s="56"/>
      <c r="E84" s="58"/>
      <c r="F84" s="56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23.25" customHeight="1">
      <c r="A85" s="1"/>
      <c r="B85" s="62" t="s">
        <v>99</v>
      </c>
      <c r="C85" s="39"/>
      <c r="D85" s="7"/>
      <c r="E85" s="12">
        <f>SUM(E66:E84)</f>
        <v>2991588</v>
      </c>
      <c r="F85" s="49" t="s">
        <v>4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33.0" customHeight="1">
      <c r="A86" s="1"/>
      <c r="B86" s="50" t="s">
        <v>100</v>
      </c>
      <c r="C86" s="40" t="s">
        <v>23</v>
      </c>
      <c r="D86" s="40" t="s">
        <v>24</v>
      </c>
      <c r="E86" s="40" t="s">
        <v>25</v>
      </c>
      <c r="F86" s="40" t="s">
        <v>26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23.25" customHeight="1">
      <c r="A87" s="1"/>
      <c r="B87" s="60" t="s">
        <v>101</v>
      </c>
      <c r="C87" s="57">
        <v>39600.0</v>
      </c>
      <c r="D87" s="56">
        <v>1.0</v>
      </c>
      <c r="E87" s="63">
        <f t="shared" ref="E87:E98" si="4">C87*D87</f>
        <v>39600</v>
      </c>
      <c r="F87" s="59" t="s">
        <v>102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23.25" customHeight="1">
      <c r="A88" s="1"/>
      <c r="B88" s="60" t="s">
        <v>103</v>
      </c>
      <c r="C88" s="57">
        <v>22450.0</v>
      </c>
      <c r="D88" s="56">
        <v>1.0</v>
      </c>
      <c r="E88" s="63">
        <f t="shared" si="4"/>
        <v>22450</v>
      </c>
      <c r="F88" s="61" t="s">
        <v>104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23.25" customHeight="1">
      <c r="A89" s="1"/>
      <c r="B89" s="60" t="s">
        <v>105</v>
      </c>
      <c r="C89" s="57">
        <v>18999.0</v>
      </c>
      <c r="D89" s="56">
        <v>1.0</v>
      </c>
      <c r="E89" s="63">
        <f t="shared" si="4"/>
        <v>18999</v>
      </c>
      <c r="F89" s="59" t="s">
        <v>106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23.25" customHeight="1">
      <c r="A90" s="1"/>
      <c r="B90" s="60" t="s">
        <v>107</v>
      </c>
      <c r="C90" s="57">
        <v>6590.0</v>
      </c>
      <c r="D90" s="56">
        <v>1.0</v>
      </c>
      <c r="E90" s="63">
        <f t="shared" si="4"/>
        <v>6590</v>
      </c>
      <c r="F90" s="59" t="s">
        <v>108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23.25" customHeight="1">
      <c r="A91" s="1"/>
      <c r="B91" s="56" t="s">
        <v>109</v>
      </c>
      <c r="C91" s="57">
        <v>3690.0</v>
      </c>
      <c r="D91" s="56">
        <v>1.0</v>
      </c>
      <c r="E91" s="63">
        <f t="shared" si="4"/>
        <v>3690</v>
      </c>
      <c r="F91" s="59" t="s">
        <v>110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29.25" customHeight="1">
      <c r="A92" s="1"/>
      <c r="B92" s="56" t="s">
        <v>111</v>
      </c>
      <c r="C92" s="57">
        <v>10000.0</v>
      </c>
      <c r="D92" s="56">
        <v>1.0</v>
      </c>
      <c r="E92" s="63">
        <f t="shared" si="4"/>
        <v>10000</v>
      </c>
      <c r="F92" s="64" t="s">
        <v>112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23.25" customHeight="1">
      <c r="A93" s="1"/>
      <c r="B93" s="56" t="s">
        <v>113</v>
      </c>
      <c r="C93" s="57">
        <v>6799.0</v>
      </c>
      <c r="D93" s="56">
        <v>1.0</v>
      </c>
      <c r="E93" s="63">
        <f t="shared" si="4"/>
        <v>6799</v>
      </c>
      <c r="F93" s="61" t="s">
        <v>114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23.25" customHeight="1">
      <c r="A94" s="1"/>
      <c r="B94" s="56" t="s">
        <v>115</v>
      </c>
      <c r="C94" s="57">
        <v>4810.0</v>
      </c>
      <c r="D94" s="56">
        <v>1.0</v>
      </c>
      <c r="E94" s="63">
        <f t="shared" si="4"/>
        <v>4810</v>
      </c>
      <c r="F94" s="59" t="s">
        <v>116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23.25" customHeight="1">
      <c r="A95" s="1"/>
      <c r="B95" s="56" t="s">
        <v>117</v>
      </c>
      <c r="C95" s="57">
        <v>2460.0</v>
      </c>
      <c r="D95" s="56">
        <v>1.0</v>
      </c>
      <c r="E95" s="63">
        <f t="shared" si="4"/>
        <v>2460</v>
      </c>
      <c r="F95" s="59" t="s">
        <v>118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23.25" customHeight="1">
      <c r="A96" s="1"/>
      <c r="B96" s="56" t="s">
        <v>119</v>
      </c>
      <c r="C96" s="57">
        <v>5400.0</v>
      </c>
      <c r="D96" s="56">
        <v>1.0</v>
      </c>
      <c r="E96" s="63">
        <f t="shared" si="4"/>
        <v>5400</v>
      </c>
      <c r="F96" s="59" t="s">
        <v>120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23.25" customHeight="1">
      <c r="A97" s="1"/>
      <c r="B97" s="56" t="s">
        <v>121</v>
      </c>
      <c r="C97" s="57">
        <v>13100.0</v>
      </c>
      <c r="D97" s="56">
        <v>1.0</v>
      </c>
      <c r="E97" s="63">
        <f t="shared" si="4"/>
        <v>13100</v>
      </c>
      <c r="F97" s="64" t="s">
        <v>122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23.25" customHeight="1">
      <c r="A98" s="1"/>
      <c r="B98" s="56"/>
      <c r="C98" s="57"/>
      <c r="D98" s="56"/>
      <c r="E98" s="63">
        <f t="shared" si="4"/>
        <v>0</v>
      </c>
      <c r="F98" s="5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23.25" customHeight="1">
      <c r="A99" s="1"/>
      <c r="B99" s="65" t="s">
        <v>123</v>
      </c>
      <c r="C99" s="39"/>
      <c r="D99" s="7"/>
      <c r="E99" s="66">
        <f>SUM(E87:E98)</f>
        <v>133898</v>
      </c>
      <c r="F99" s="67" t="s">
        <v>4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41.25" customHeight="1">
      <c r="A100" s="1"/>
      <c r="B100" s="50" t="s">
        <v>124</v>
      </c>
      <c r="C100" s="40" t="s">
        <v>23</v>
      </c>
      <c r="D100" s="40" t="s">
        <v>24</v>
      </c>
      <c r="E100" s="40" t="s">
        <v>25</v>
      </c>
      <c r="F100" s="40" t="s">
        <v>26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22.5" customHeight="1">
      <c r="A101" s="1"/>
      <c r="B101" s="56" t="s">
        <v>125</v>
      </c>
      <c r="C101" s="58">
        <v>19884.0</v>
      </c>
      <c r="D101" s="56">
        <v>1.0</v>
      </c>
      <c r="E101" s="58">
        <f t="shared" ref="E101:E109" si="5">C101*D101</f>
        <v>19884</v>
      </c>
      <c r="F101" s="59" t="s">
        <v>126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23.25" customHeight="1">
      <c r="A102" s="1"/>
      <c r="B102" s="56" t="s">
        <v>127</v>
      </c>
      <c r="C102" s="58">
        <v>37923.0</v>
      </c>
      <c r="D102" s="56">
        <v>1.0</v>
      </c>
      <c r="E102" s="58">
        <f t="shared" si="5"/>
        <v>37923</v>
      </c>
      <c r="F102" s="59" t="s">
        <v>128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23.25" customHeight="1">
      <c r="A103" s="1"/>
      <c r="B103" s="56" t="s">
        <v>129</v>
      </c>
      <c r="C103" s="58">
        <v>11179.0</v>
      </c>
      <c r="D103" s="56">
        <v>1.0</v>
      </c>
      <c r="E103" s="58">
        <f t="shared" si="5"/>
        <v>11179</v>
      </c>
      <c r="F103" s="59" t="s">
        <v>130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23.25" customHeight="1">
      <c r="A104" s="1"/>
      <c r="B104" s="56" t="s">
        <v>131</v>
      </c>
      <c r="C104" s="58">
        <v>17916.0</v>
      </c>
      <c r="D104" s="56">
        <v>1.0</v>
      </c>
      <c r="E104" s="58">
        <f t="shared" si="5"/>
        <v>17916</v>
      </c>
      <c r="F104" s="59" t="s">
        <v>132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23.25" customHeight="1">
      <c r="A105" s="1"/>
      <c r="B105" s="56" t="s">
        <v>133</v>
      </c>
      <c r="C105" s="58">
        <v>130000.0</v>
      </c>
      <c r="D105" s="56">
        <v>1.0</v>
      </c>
      <c r="E105" s="58">
        <f t="shared" si="5"/>
        <v>130000</v>
      </c>
      <c r="F105" s="59" t="s">
        <v>134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23.25" customHeight="1">
      <c r="A106" s="1"/>
      <c r="B106" s="56" t="s">
        <v>135</v>
      </c>
      <c r="C106" s="58">
        <v>24438.0</v>
      </c>
      <c r="D106" s="56">
        <v>1.0</v>
      </c>
      <c r="E106" s="58">
        <f t="shared" si="5"/>
        <v>24438</v>
      </c>
      <c r="F106" s="59" t="s">
        <v>136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23.25" customHeight="1">
      <c r="A107" s="1"/>
      <c r="B107" s="56" t="s">
        <v>137</v>
      </c>
      <c r="C107" s="58">
        <v>24748.0</v>
      </c>
      <c r="D107" s="56">
        <v>1.0</v>
      </c>
      <c r="E107" s="58">
        <f t="shared" si="5"/>
        <v>24748</v>
      </c>
      <c r="F107" s="59" t="s">
        <v>138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23.25" customHeight="1">
      <c r="A108" s="1"/>
      <c r="B108" s="58" t="s">
        <v>139</v>
      </c>
      <c r="C108" s="58">
        <v>8199.0</v>
      </c>
      <c r="D108" s="56">
        <v>1.0</v>
      </c>
      <c r="E108" s="58">
        <f t="shared" si="5"/>
        <v>8199</v>
      </c>
      <c r="F108" s="59" t="s">
        <v>140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23.25" customHeight="1">
      <c r="A109" s="1"/>
      <c r="B109" s="58" t="s">
        <v>141</v>
      </c>
      <c r="C109" s="58">
        <v>26000.0</v>
      </c>
      <c r="D109" s="56">
        <v>1.0</v>
      </c>
      <c r="E109" s="58">
        <f t="shared" si="5"/>
        <v>26000</v>
      </c>
      <c r="F109" s="61" t="s">
        <v>142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23.25" hidden="1" customHeight="1">
      <c r="A110" s="1"/>
      <c r="B110" s="58"/>
      <c r="C110" s="58"/>
      <c r="D110" s="56"/>
      <c r="E110" s="58"/>
      <c r="F110" s="56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23.25" customHeight="1">
      <c r="A111" s="1" t="s">
        <v>143</v>
      </c>
      <c r="B111" s="65" t="s">
        <v>144</v>
      </c>
      <c r="C111" s="39"/>
      <c r="D111" s="7"/>
      <c r="E111" s="66">
        <f>SUM(E101:E110)</f>
        <v>300287</v>
      </c>
      <c r="F111" s="56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23.25" customHeight="1">
      <c r="A112" s="1"/>
      <c r="B112" s="68" t="s">
        <v>145</v>
      </c>
      <c r="C112" s="39"/>
      <c r="D112" s="7"/>
      <c r="E112" s="69">
        <f>SUM(E85,E99,E111)</f>
        <v>3425773</v>
      </c>
      <c r="F112" s="49" t="s">
        <v>4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23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23.25" hidden="1" customHeight="1">
      <c r="A114" s="1"/>
      <c r="B114" s="70" t="s">
        <v>146</v>
      </c>
      <c r="C114" s="39"/>
      <c r="D114" s="39"/>
      <c r="E114" s="39"/>
      <c r="F114" s="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33.0" hidden="1" customHeight="1">
      <c r="A115" s="1"/>
      <c r="B115" s="50" t="s">
        <v>147</v>
      </c>
      <c r="C115" s="40" t="s">
        <v>23</v>
      </c>
      <c r="D115" s="40" t="s">
        <v>24</v>
      </c>
      <c r="E115" s="40" t="s">
        <v>25</v>
      </c>
      <c r="F115" s="40" t="s">
        <v>26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23.25" hidden="1" customHeight="1">
      <c r="A116" s="1"/>
      <c r="B116" s="71" t="s">
        <v>148</v>
      </c>
      <c r="C116" s="72"/>
      <c r="D116" s="72"/>
      <c r="E116" s="72">
        <f t="shared" ref="E116:E123" si="6">C116*D116</f>
        <v>0</v>
      </c>
      <c r="F116" s="7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23.25" hidden="1" customHeight="1">
      <c r="A117" s="1"/>
      <c r="B117" s="71" t="s">
        <v>149</v>
      </c>
      <c r="C117" s="72"/>
      <c r="D117" s="72"/>
      <c r="E117" s="72">
        <f t="shared" si="6"/>
        <v>0</v>
      </c>
      <c r="F117" s="7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23.25" hidden="1" customHeight="1">
      <c r="A118" s="1"/>
      <c r="B118" s="72" t="s">
        <v>47</v>
      </c>
      <c r="C118" s="72"/>
      <c r="D118" s="72"/>
      <c r="E118" s="72">
        <f t="shared" si="6"/>
        <v>0</v>
      </c>
      <c r="F118" s="7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23.25" hidden="1" customHeight="1">
      <c r="A119" s="1"/>
      <c r="B119" s="72" t="s">
        <v>150</v>
      </c>
      <c r="C119" s="72"/>
      <c r="D119" s="72"/>
      <c r="E119" s="72">
        <f t="shared" si="6"/>
        <v>0</v>
      </c>
      <c r="F119" s="7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23.25" hidden="1" customHeight="1">
      <c r="A120" s="1"/>
      <c r="B120" s="71" t="s">
        <v>151</v>
      </c>
      <c r="C120" s="72"/>
      <c r="D120" s="72"/>
      <c r="E120" s="72">
        <f t="shared" si="6"/>
        <v>0</v>
      </c>
      <c r="F120" s="7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23.25" hidden="1" customHeight="1">
      <c r="A121" s="1"/>
      <c r="B121" s="71" t="s">
        <v>49</v>
      </c>
      <c r="C121" s="14"/>
      <c r="D121" s="14"/>
      <c r="E121" s="72">
        <f t="shared" si="6"/>
        <v>0</v>
      </c>
      <c r="F121" s="7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23.25" hidden="1" customHeight="1">
      <c r="A122" s="1"/>
      <c r="B122" s="71" t="s">
        <v>50</v>
      </c>
      <c r="C122" s="14"/>
      <c r="D122" s="14"/>
      <c r="E122" s="72">
        <f t="shared" si="6"/>
        <v>0</v>
      </c>
      <c r="F122" s="7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23.25" hidden="1" customHeight="1">
      <c r="A123" s="1"/>
      <c r="B123" s="71" t="s">
        <v>79</v>
      </c>
      <c r="C123" s="14"/>
      <c r="D123" s="14"/>
      <c r="E123" s="72">
        <f t="shared" si="6"/>
        <v>0</v>
      </c>
      <c r="F123" s="7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23.25" hidden="1" customHeight="1">
      <c r="A124" s="1"/>
      <c r="B124" s="73" t="s">
        <v>152</v>
      </c>
      <c r="C124" s="39"/>
      <c r="D124" s="7"/>
      <c r="E124" s="15">
        <f>SUM(E116:E123)</f>
        <v>0</v>
      </c>
      <c r="F124" s="49" t="s">
        <v>4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33.0" hidden="1" customHeight="1">
      <c r="A125" s="1"/>
      <c r="B125" s="50" t="s">
        <v>153</v>
      </c>
      <c r="C125" s="40" t="s">
        <v>23</v>
      </c>
      <c r="D125" s="40" t="s">
        <v>24</v>
      </c>
      <c r="E125" s="40" t="s">
        <v>25</v>
      </c>
      <c r="F125" s="40" t="s">
        <v>26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23.25" hidden="1" customHeight="1">
      <c r="A126" s="1"/>
      <c r="B126" s="72" t="s">
        <v>27</v>
      </c>
      <c r="C126" s="72"/>
      <c r="D126" s="72"/>
      <c r="E126" s="72">
        <f t="shared" ref="E126:E131" si="7">C126*D126</f>
        <v>0</v>
      </c>
      <c r="F126" s="7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23.25" hidden="1" customHeight="1">
      <c r="A127" s="1"/>
      <c r="B127" s="71" t="s">
        <v>154</v>
      </c>
      <c r="C127" s="72"/>
      <c r="D127" s="72"/>
      <c r="E127" s="72">
        <f t="shared" si="7"/>
        <v>0</v>
      </c>
      <c r="F127" s="7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23.25" hidden="1" customHeight="1">
      <c r="A128" s="1"/>
      <c r="B128" s="72" t="s">
        <v>48</v>
      </c>
      <c r="C128" s="72"/>
      <c r="D128" s="72"/>
      <c r="E128" s="72">
        <f t="shared" si="7"/>
        <v>0</v>
      </c>
      <c r="F128" s="7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23.25" hidden="1" customHeight="1">
      <c r="A129" s="1"/>
      <c r="B129" s="72" t="s">
        <v>155</v>
      </c>
      <c r="C129" s="72"/>
      <c r="D129" s="72"/>
      <c r="E129" s="72">
        <f t="shared" si="7"/>
        <v>0</v>
      </c>
      <c r="F129" s="7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23.25" hidden="1" customHeight="1">
      <c r="A130" s="1"/>
      <c r="B130" s="71" t="s">
        <v>156</v>
      </c>
      <c r="C130" s="72"/>
      <c r="D130" s="72"/>
      <c r="E130" s="72">
        <f t="shared" si="7"/>
        <v>0</v>
      </c>
      <c r="F130" s="7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23.25" hidden="1" customHeight="1">
      <c r="A131" s="1"/>
      <c r="B131" s="71" t="s">
        <v>157</v>
      </c>
      <c r="C131" s="72"/>
      <c r="D131" s="72"/>
      <c r="E131" s="72">
        <f t="shared" si="7"/>
        <v>0</v>
      </c>
      <c r="F131" s="7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23.25" hidden="1" customHeight="1">
      <c r="A132" s="1"/>
      <c r="B132" s="72" t="s">
        <v>149</v>
      </c>
      <c r="C132" s="72"/>
      <c r="D132" s="72"/>
      <c r="E132" s="72">
        <f t="shared" ref="E132:E136" si="8">D132*C132</f>
        <v>0</v>
      </c>
      <c r="F132" s="7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23.25" hidden="1" customHeight="1">
      <c r="A133" s="1"/>
      <c r="B133" s="71" t="s">
        <v>158</v>
      </c>
      <c r="C133" s="14"/>
      <c r="D133" s="14"/>
      <c r="E133" s="72">
        <f t="shared" si="8"/>
        <v>0</v>
      </c>
      <c r="F133" s="7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23.25" hidden="1" customHeight="1">
      <c r="A134" s="1"/>
      <c r="B134" s="71" t="s">
        <v>49</v>
      </c>
      <c r="C134" s="14"/>
      <c r="D134" s="14"/>
      <c r="E134" s="72">
        <f t="shared" si="8"/>
        <v>0</v>
      </c>
      <c r="F134" s="7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23.25" hidden="1" customHeight="1">
      <c r="A135" s="1"/>
      <c r="B135" s="71" t="s">
        <v>50</v>
      </c>
      <c r="C135" s="14"/>
      <c r="D135" s="14"/>
      <c r="E135" s="72">
        <f t="shared" si="8"/>
        <v>0</v>
      </c>
      <c r="F135" s="7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23.25" hidden="1" customHeight="1">
      <c r="A136" s="1"/>
      <c r="B136" s="72" t="s">
        <v>79</v>
      </c>
      <c r="C136" s="14"/>
      <c r="D136" s="14"/>
      <c r="E136" s="72">
        <f t="shared" si="8"/>
        <v>0</v>
      </c>
      <c r="F136" s="7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23.25" hidden="1" customHeight="1">
      <c r="A137" s="1"/>
      <c r="B137" s="73" t="s">
        <v>159</v>
      </c>
      <c r="C137" s="39"/>
      <c r="D137" s="7"/>
      <c r="E137" s="15">
        <f>SUM(E126:E136)</f>
        <v>0</v>
      </c>
      <c r="F137" s="49" t="s">
        <v>4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23.25" hidden="1" customHeight="1">
      <c r="A138" s="1"/>
      <c r="B138" s="70" t="s">
        <v>160</v>
      </c>
      <c r="C138" s="39"/>
      <c r="D138" s="7"/>
      <c r="E138" s="74">
        <f>SUM(E137,E124)</f>
        <v>0</v>
      </c>
      <c r="F138" s="49" t="s">
        <v>4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23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23.25" hidden="1" customHeight="1">
      <c r="A140" s="1"/>
      <c r="B140" s="75" t="s">
        <v>161</v>
      </c>
      <c r="C140" s="39"/>
      <c r="D140" s="39"/>
      <c r="E140" s="39"/>
      <c r="F140" s="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36.0" hidden="1" customHeight="1">
      <c r="A141" s="1"/>
      <c r="B141" s="50" t="s">
        <v>7</v>
      </c>
      <c r="C141" s="40" t="s">
        <v>23</v>
      </c>
      <c r="D141" s="40" t="s">
        <v>24</v>
      </c>
      <c r="E141" s="40" t="s">
        <v>25</v>
      </c>
      <c r="F141" s="40" t="s">
        <v>26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23.25" hidden="1" customHeight="1">
      <c r="A142" s="1"/>
      <c r="B142" s="76" t="s">
        <v>162</v>
      </c>
      <c r="C142" s="76"/>
      <c r="D142" s="76"/>
      <c r="E142" s="77">
        <f t="shared" ref="E142:E157" si="9">C142*D142</f>
        <v>0</v>
      </c>
      <c r="F142" s="76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23.25" hidden="1" customHeight="1">
      <c r="A143" s="1"/>
      <c r="B143" s="78" t="s">
        <v>163</v>
      </c>
      <c r="C143" s="76"/>
      <c r="D143" s="76"/>
      <c r="E143" s="77">
        <f t="shared" si="9"/>
        <v>0</v>
      </c>
      <c r="F143" s="76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23.25" hidden="1" customHeight="1">
      <c r="A144" s="1"/>
      <c r="B144" s="78" t="s">
        <v>164</v>
      </c>
      <c r="C144" s="76"/>
      <c r="D144" s="76"/>
      <c r="E144" s="77">
        <f t="shared" si="9"/>
        <v>0</v>
      </c>
      <c r="F144" s="76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23.25" hidden="1" customHeight="1">
      <c r="A145" s="1"/>
      <c r="B145" s="78" t="s">
        <v>165</v>
      </c>
      <c r="C145" s="76"/>
      <c r="D145" s="76"/>
      <c r="E145" s="77">
        <f t="shared" si="9"/>
        <v>0</v>
      </c>
      <c r="F145" s="76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23.25" hidden="1" customHeight="1">
      <c r="A146" s="1"/>
      <c r="B146" s="78" t="s">
        <v>166</v>
      </c>
      <c r="C146" s="76"/>
      <c r="D146" s="76"/>
      <c r="E146" s="77">
        <f t="shared" si="9"/>
        <v>0</v>
      </c>
      <c r="F146" s="76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23.25" hidden="1" customHeight="1">
      <c r="A147" s="1"/>
      <c r="B147" s="78" t="s">
        <v>167</v>
      </c>
      <c r="C147" s="76"/>
      <c r="D147" s="76"/>
      <c r="E147" s="77">
        <f t="shared" si="9"/>
        <v>0</v>
      </c>
      <c r="F147" s="76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23.25" hidden="1" customHeight="1">
      <c r="A148" s="1"/>
      <c r="B148" s="76" t="s">
        <v>168</v>
      </c>
      <c r="C148" s="76"/>
      <c r="D148" s="76"/>
      <c r="E148" s="77">
        <f t="shared" si="9"/>
        <v>0</v>
      </c>
      <c r="F148" s="76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23.25" hidden="1" customHeight="1">
      <c r="A149" s="1"/>
      <c r="B149" s="76" t="s">
        <v>169</v>
      </c>
      <c r="C149" s="76"/>
      <c r="D149" s="76"/>
      <c r="E149" s="77">
        <f t="shared" si="9"/>
        <v>0</v>
      </c>
      <c r="F149" s="76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23.25" hidden="1" customHeight="1">
      <c r="A150" s="1"/>
      <c r="B150" s="76" t="s">
        <v>170</v>
      </c>
      <c r="C150" s="76"/>
      <c r="D150" s="76"/>
      <c r="E150" s="77">
        <f t="shared" si="9"/>
        <v>0</v>
      </c>
      <c r="F150" s="76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23.25" hidden="1" customHeight="1">
      <c r="A151" s="1"/>
      <c r="B151" s="76" t="s">
        <v>171</v>
      </c>
      <c r="C151" s="76"/>
      <c r="D151" s="76"/>
      <c r="E151" s="77">
        <f t="shared" si="9"/>
        <v>0</v>
      </c>
      <c r="F151" s="76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43.5" hidden="1" customHeight="1">
      <c r="A152" s="1"/>
      <c r="B152" s="78" t="s">
        <v>172</v>
      </c>
      <c r="C152" s="76"/>
      <c r="D152" s="76"/>
      <c r="E152" s="77">
        <f t="shared" si="9"/>
        <v>0</v>
      </c>
      <c r="F152" s="76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23.25" hidden="1" customHeight="1">
      <c r="A153" s="1"/>
      <c r="B153" s="76" t="s">
        <v>173</v>
      </c>
      <c r="C153" s="76"/>
      <c r="D153" s="76"/>
      <c r="E153" s="77">
        <f t="shared" si="9"/>
        <v>0</v>
      </c>
      <c r="F153" s="76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23.25" hidden="1" customHeight="1">
      <c r="A154" s="1"/>
      <c r="B154" s="76" t="s">
        <v>174</v>
      </c>
      <c r="C154" s="76"/>
      <c r="D154" s="76"/>
      <c r="E154" s="77">
        <f t="shared" si="9"/>
        <v>0</v>
      </c>
      <c r="F154" s="76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23.25" hidden="1" customHeight="1">
      <c r="A155" s="1"/>
      <c r="B155" s="76" t="s">
        <v>175</v>
      </c>
      <c r="C155" s="76"/>
      <c r="D155" s="76"/>
      <c r="E155" s="77">
        <f t="shared" si="9"/>
        <v>0</v>
      </c>
      <c r="F155" s="76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23.25" hidden="1" customHeight="1">
      <c r="A156" s="1"/>
      <c r="B156" s="76" t="s">
        <v>176</v>
      </c>
      <c r="C156" s="76"/>
      <c r="D156" s="76"/>
      <c r="E156" s="77">
        <f t="shared" si="9"/>
        <v>0</v>
      </c>
      <c r="F156" s="76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23.25" hidden="1" customHeight="1">
      <c r="A157" s="1"/>
      <c r="B157" s="76" t="s">
        <v>177</v>
      </c>
      <c r="C157" s="76"/>
      <c r="D157" s="76"/>
      <c r="E157" s="77">
        <f t="shared" si="9"/>
        <v>0</v>
      </c>
      <c r="F157" s="76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23.25" hidden="1" customHeight="1">
      <c r="A158" s="1"/>
      <c r="B158" s="75" t="s">
        <v>178</v>
      </c>
      <c r="C158" s="39"/>
      <c r="D158" s="7"/>
      <c r="E158" s="79">
        <f>SUM(E142:E157)</f>
        <v>0</v>
      </c>
      <c r="F158" s="49" t="s">
        <v>4</v>
      </c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23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23.25" customHeight="1">
      <c r="A160" s="1"/>
      <c r="B160" s="80" t="s">
        <v>179</v>
      </c>
      <c r="C160" s="39"/>
      <c r="D160" s="39"/>
      <c r="E160" s="54"/>
      <c r="F160" s="8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37.5" customHeight="1">
      <c r="A161" s="1"/>
      <c r="B161" s="50" t="s">
        <v>180</v>
      </c>
      <c r="C161" s="40" t="s">
        <v>23</v>
      </c>
      <c r="D161" s="40" t="s">
        <v>24</v>
      </c>
      <c r="E161" s="40" t="s">
        <v>25</v>
      </c>
      <c r="F161" s="40" t="s">
        <v>26</v>
      </c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23.25" customHeight="1">
      <c r="A162" s="1"/>
      <c r="B162" s="82" t="s">
        <v>181</v>
      </c>
      <c r="C162" s="83">
        <v>500000.0</v>
      </c>
      <c r="D162" s="84">
        <v>1.0</v>
      </c>
      <c r="E162" s="83">
        <f t="shared" ref="E162:E165" si="10">C162*D162</f>
        <v>500000</v>
      </c>
      <c r="F162" s="85" t="s">
        <v>182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23.25" customHeight="1">
      <c r="A163" s="1"/>
      <c r="B163" s="82" t="s">
        <v>183</v>
      </c>
      <c r="C163" s="83">
        <v>1000000.0</v>
      </c>
      <c r="D163" s="84">
        <v>1.0</v>
      </c>
      <c r="E163" s="83">
        <f t="shared" si="10"/>
        <v>1000000</v>
      </c>
      <c r="F163" s="85" t="s">
        <v>182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23.25" customHeight="1">
      <c r="A164" s="1"/>
      <c r="B164" s="82" t="s">
        <v>184</v>
      </c>
      <c r="C164" s="83">
        <f>1500000*0.21</f>
        <v>315000</v>
      </c>
      <c r="D164" s="84">
        <v>1.0</v>
      </c>
      <c r="E164" s="83">
        <f t="shared" si="10"/>
        <v>315000</v>
      </c>
      <c r="F164" s="85" t="s">
        <v>185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23.25" customHeight="1">
      <c r="A165" s="1"/>
      <c r="B165" s="82" t="s">
        <v>186</v>
      </c>
      <c r="C165" s="83">
        <v>54450.0</v>
      </c>
      <c r="D165" s="84">
        <v>1.0</v>
      </c>
      <c r="E165" s="83">
        <f t="shared" si="10"/>
        <v>54450</v>
      </c>
      <c r="F165" s="85" t="s">
        <v>185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23.25" customHeight="1">
      <c r="A166" s="1"/>
      <c r="B166" s="80" t="s">
        <v>187</v>
      </c>
      <c r="C166" s="39"/>
      <c r="D166" s="7"/>
      <c r="E166" s="86">
        <f>SUM(E162:E165)</f>
        <v>1869450</v>
      </c>
      <c r="F166" s="49" t="s">
        <v>4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23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23.25" customHeight="1">
      <c r="A168" s="1"/>
      <c r="B168" s="87" t="s">
        <v>9</v>
      </c>
      <c r="C168" s="39"/>
      <c r="D168" s="39"/>
      <c r="E168" s="54"/>
      <c r="F168" s="88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30.0" customHeight="1">
      <c r="A169" s="1"/>
      <c r="B169" s="50" t="s">
        <v>9</v>
      </c>
      <c r="C169" s="40" t="s">
        <v>23</v>
      </c>
      <c r="D169" s="40" t="s">
        <v>24</v>
      </c>
      <c r="E169" s="40" t="s">
        <v>25</v>
      </c>
      <c r="F169" s="40" t="s">
        <v>26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23.25" customHeight="1">
      <c r="A170" s="1"/>
      <c r="B170" s="89" t="s">
        <v>188</v>
      </c>
      <c r="C170" s="90">
        <v>0.0</v>
      </c>
      <c r="D170" s="91">
        <v>1.0</v>
      </c>
      <c r="E170" s="92">
        <f t="shared" ref="E170:E174" si="11">C170*D170</f>
        <v>0</v>
      </c>
      <c r="F170" s="93" t="s">
        <v>189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29.25" customHeight="1">
      <c r="A171" s="1"/>
      <c r="B171" s="89" t="s">
        <v>190</v>
      </c>
      <c r="C171" s="90">
        <v>36000.0</v>
      </c>
      <c r="D171" s="91">
        <v>1.0</v>
      </c>
      <c r="E171" s="92">
        <f t="shared" si="11"/>
        <v>36000</v>
      </c>
      <c r="F171" s="94" t="s">
        <v>191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23.25" customHeight="1">
      <c r="A172" s="1"/>
      <c r="B172" s="89" t="s">
        <v>192</v>
      </c>
      <c r="C172" s="90">
        <v>17680.0</v>
      </c>
      <c r="D172" s="91">
        <v>1.0</v>
      </c>
      <c r="E172" s="92">
        <f t="shared" si="11"/>
        <v>17680</v>
      </c>
      <c r="F172" s="95" t="s">
        <v>193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28.5" customHeight="1">
      <c r="A173" s="1"/>
      <c r="B173" s="89" t="s">
        <v>194</v>
      </c>
      <c r="C173" s="92">
        <v>931.549</v>
      </c>
      <c r="D173" s="91">
        <v>1.0</v>
      </c>
      <c r="E173" s="92">
        <f t="shared" si="11"/>
        <v>931.549</v>
      </c>
      <c r="F173" s="93" t="s">
        <v>195</v>
      </c>
      <c r="G173" s="1" t="s">
        <v>196</v>
      </c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23.25" hidden="1" customHeight="1">
      <c r="A174" s="1"/>
      <c r="B174" s="89" t="s">
        <v>197</v>
      </c>
      <c r="C174" s="90"/>
      <c r="D174" s="91"/>
      <c r="E174" s="92">
        <f t="shared" si="11"/>
        <v>0</v>
      </c>
      <c r="F174" s="9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23.25" customHeight="1">
      <c r="A175" s="1"/>
      <c r="B175" s="87" t="s">
        <v>198</v>
      </c>
      <c r="C175" s="39"/>
      <c r="D175" s="7"/>
      <c r="E175" s="96">
        <f>SUM(E170:E174)</f>
        <v>54611.549</v>
      </c>
      <c r="F175" s="49" t="s">
        <v>4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23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23.25" customHeight="1">
      <c r="A177" s="1"/>
      <c r="B177" s="97" t="s">
        <v>199</v>
      </c>
      <c r="C177" s="39"/>
      <c r="D177" s="39"/>
      <c r="E177" s="54"/>
      <c r="F177" s="98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99" t="s">
        <v>200</v>
      </c>
      <c r="C178" s="99" t="s">
        <v>23</v>
      </c>
      <c r="D178" s="99" t="s">
        <v>24</v>
      </c>
      <c r="E178" s="99" t="s">
        <v>25</v>
      </c>
      <c r="F178" s="40" t="s">
        <v>26</v>
      </c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35.25" customHeight="1">
      <c r="A179" s="1"/>
      <c r="B179" s="100" t="s">
        <v>201</v>
      </c>
      <c r="C179" s="23">
        <v>3000000.0</v>
      </c>
      <c r="D179" s="101">
        <v>1.0</v>
      </c>
      <c r="E179" s="23">
        <f t="shared" ref="E179:E181" si="12">C179*D179</f>
        <v>3000000</v>
      </c>
      <c r="F179" s="102" t="s">
        <v>202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49.5" customHeight="1">
      <c r="A180" s="1"/>
      <c r="B180" s="100" t="s">
        <v>203</v>
      </c>
      <c r="C180" s="23">
        <v>1000000.0</v>
      </c>
      <c r="D180" s="101">
        <v>1.0</v>
      </c>
      <c r="E180" s="23">
        <f t="shared" si="12"/>
        <v>1000000</v>
      </c>
      <c r="F180" s="10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23.25" customHeight="1">
      <c r="A181" s="1"/>
      <c r="B181" s="100" t="s">
        <v>204</v>
      </c>
      <c r="C181" s="23">
        <v>850000.0</v>
      </c>
      <c r="D181" s="101">
        <v>1.0</v>
      </c>
      <c r="E181" s="23">
        <f t="shared" si="12"/>
        <v>850000</v>
      </c>
      <c r="F181" s="10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23.25" customHeight="1">
      <c r="A182" s="1"/>
      <c r="B182" s="103" t="s">
        <v>205</v>
      </c>
      <c r="C182" s="39"/>
      <c r="D182" s="7"/>
      <c r="E182" s="104">
        <f>SUM(E179:E181)</f>
        <v>4850000</v>
      </c>
      <c r="F182" s="49" t="s">
        <v>4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23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23.25" customHeight="1">
      <c r="A184" s="1"/>
      <c r="B184" s="105" t="s">
        <v>11</v>
      </c>
      <c r="C184" s="39"/>
      <c r="D184" s="39"/>
      <c r="E184" s="7"/>
      <c r="F184" s="10" t="s">
        <v>206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38.25" customHeight="1">
      <c r="A185" s="1"/>
      <c r="B185" s="106" t="s">
        <v>207</v>
      </c>
      <c r="C185" s="39"/>
      <c r="D185" s="7"/>
      <c r="E185" s="107">
        <f>'6.6 Cashflow'!B49</f>
        <v>5668322.853</v>
      </c>
      <c r="F185" s="1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23.25" customHeight="1">
      <c r="A186" s="1"/>
      <c r="B186" s="105" t="s">
        <v>208</v>
      </c>
      <c r="C186" s="39"/>
      <c r="D186" s="7"/>
      <c r="E186" s="108">
        <f>E185</f>
        <v>5668322.853</v>
      </c>
      <c r="F186" s="2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23.25" customHeight="1">
      <c r="A187" s="1"/>
      <c r="B187" s="1"/>
      <c r="C187" s="43"/>
      <c r="D187" s="1"/>
      <c r="E187" s="4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23.25" customHeight="1">
      <c r="A188" s="1"/>
      <c r="B188" s="1"/>
      <c r="C188" s="43"/>
      <c r="D188" s="1"/>
      <c r="E188" s="4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23.25" customHeight="1">
      <c r="A189" s="1"/>
      <c r="B189" s="1"/>
      <c r="C189" s="43"/>
      <c r="D189" s="1"/>
      <c r="E189" s="4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23.25" customHeight="1">
      <c r="A190" s="1"/>
      <c r="B190" s="1"/>
      <c r="C190" s="43"/>
      <c r="D190" s="1"/>
      <c r="E190" s="4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23.25" customHeight="1">
      <c r="A191" s="1"/>
      <c r="B191" s="1"/>
      <c r="C191" s="43"/>
      <c r="D191" s="1"/>
      <c r="E191" s="4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23.25" customHeight="1">
      <c r="A192" s="1"/>
      <c r="B192" s="1"/>
      <c r="C192" s="43"/>
      <c r="D192" s="1"/>
      <c r="E192" s="4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23.25" customHeight="1">
      <c r="A193" s="1"/>
      <c r="B193" s="1"/>
      <c r="C193" s="43"/>
      <c r="D193" s="1"/>
      <c r="E193" s="4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23.25" customHeight="1">
      <c r="A194" s="1"/>
      <c r="B194" s="1"/>
      <c r="C194" s="43"/>
      <c r="D194" s="1"/>
      <c r="E194" s="4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23.25" customHeight="1">
      <c r="A195" s="1"/>
      <c r="B195" s="1"/>
      <c r="C195" s="43"/>
      <c r="D195" s="1"/>
      <c r="E195" s="4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23.25" customHeight="1">
      <c r="A196" s="1"/>
      <c r="B196" s="1"/>
      <c r="C196" s="43"/>
      <c r="D196" s="1"/>
      <c r="E196" s="4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23.25" customHeight="1">
      <c r="A197" s="1"/>
      <c r="B197" s="1"/>
      <c r="C197" s="43"/>
      <c r="D197" s="1"/>
      <c r="E197" s="4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23.25" customHeight="1">
      <c r="A198" s="1"/>
      <c r="B198" s="1"/>
      <c r="C198" s="43"/>
      <c r="D198" s="1"/>
      <c r="E198" s="4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23.25" customHeight="1">
      <c r="A199" s="1"/>
      <c r="B199" s="1"/>
      <c r="C199" s="43"/>
      <c r="D199" s="1"/>
      <c r="E199" s="4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23.25" customHeight="1">
      <c r="A200" s="1"/>
      <c r="B200" s="1"/>
      <c r="C200" s="43"/>
      <c r="D200" s="1"/>
      <c r="E200" s="4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23.25" customHeight="1">
      <c r="A201" s="1"/>
      <c r="B201" s="1"/>
      <c r="C201" s="43"/>
      <c r="D201" s="1"/>
      <c r="E201" s="4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23.25" customHeight="1">
      <c r="A202" s="1"/>
      <c r="B202" s="1"/>
      <c r="C202" s="43"/>
      <c r="D202" s="1"/>
      <c r="E202" s="4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23.25" customHeight="1">
      <c r="A203" s="1"/>
      <c r="B203" s="1"/>
      <c r="C203" s="43"/>
      <c r="D203" s="1"/>
      <c r="E203" s="4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23.25" customHeight="1">
      <c r="A204" s="1"/>
      <c r="B204" s="1"/>
      <c r="C204" s="43"/>
      <c r="D204" s="1"/>
      <c r="E204" s="4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23.25" customHeight="1">
      <c r="A205" s="1"/>
      <c r="B205" s="1"/>
      <c r="C205" s="43"/>
      <c r="D205" s="1"/>
      <c r="E205" s="4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23.25" customHeight="1">
      <c r="A206" s="1"/>
      <c r="B206" s="1"/>
      <c r="C206" s="43"/>
      <c r="D206" s="1"/>
      <c r="E206" s="4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23.25" customHeight="1">
      <c r="A207" s="1"/>
      <c r="B207" s="1"/>
      <c r="C207" s="43"/>
      <c r="D207" s="1"/>
      <c r="E207" s="4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23.25" customHeight="1">
      <c r="A208" s="1"/>
      <c r="B208" s="1"/>
      <c r="C208" s="43"/>
      <c r="D208" s="1"/>
      <c r="E208" s="4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23.25" customHeight="1">
      <c r="A209" s="1"/>
      <c r="B209" s="1"/>
      <c r="C209" s="43"/>
      <c r="D209" s="1"/>
      <c r="E209" s="4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23.25" customHeight="1">
      <c r="A210" s="1"/>
      <c r="B210" s="1"/>
      <c r="C210" s="43"/>
      <c r="D210" s="1"/>
      <c r="E210" s="4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23.25" customHeight="1">
      <c r="A211" s="1"/>
      <c r="B211" s="1"/>
      <c r="C211" s="43"/>
      <c r="D211" s="1"/>
      <c r="E211" s="4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23.25" customHeight="1">
      <c r="A212" s="1"/>
      <c r="B212" s="1"/>
      <c r="C212" s="43"/>
      <c r="D212" s="1"/>
      <c r="E212" s="4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23.25" customHeight="1">
      <c r="A213" s="1"/>
      <c r="B213" s="1"/>
      <c r="C213" s="43"/>
      <c r="D213" s="1"/>
      <c r="E213" s="4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23.25" customHeight="1">
      <c r="A214" s="1"/>
      <c r="B214" s="1"/>
      <c r="C214" s="43"/>
      <c r="D214" s="1"/>
      <c r="E214" s="4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23.25" customHeight="1">
      <c r="A215" s="1"/>
      <c r="B215" s="1"/>
      <c r="C215" s="43"/>
      <c r="D215" s="1"/>
      <c r="E215" s="4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23.25" customHeight="1">
      <c r="A216" s="1"/>
      <c r="B216" s="1"/>
      <c r="C216" s="43"/>
      <c r="D216" s="1"/>
      <c r="E216" s="4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23.25" customHeight="1">
      <c r="A217" s="1"/>
      <c r="B217" s="1"/>
      <c r="C217" s="43"/>
      <c r="D217" s="1"/>
      <c r="E217" s="4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23.25" customHeight="1">
      <c r="A218" s="1"/>
      <c r="B218" s="1"/>
      <c r="C218" s="43"/>
      <c r="D218" s="1"/>
      <c r="E218" s="4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23.25" customHeight="1">
      <c r="A219" s="1"/>
      <c r="B219" s="1"/>
      <c r="C219" s="43"/>
      <c r="D219" s="1"/>
      <c r="E219" s="4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23.25" customHeight="1">
      <c r="A220" s="1"/>
      <c r="B220" s="1"/>
      <c r="C220" s="43"/>
      <c r="D220" s="1"/>
      <c r="E220" s="4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23.25" customHeight="1">
      <c r="A221" s="1"/>
      <c r="B221" s="1"/>
      <c r="C221" s="43"/>
      <c r="D221" s="1"/>
      <c r="E221" s="4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23.25" customHeight="1">
      <c r="A222" s="1"/>
      <c r="B222" s="1"/>
      <c r="C222" s="43"/>
      <c r="D222" s="1"/>
      <c r="E222" s="4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23.25" customHeight="1">
      <c r="A223" s="1"/>
      <c r="B223" s="1"/>
      <c r="C223" s="43"/>
      <c r="D223" s="1"/>
      <c r="E223" s="4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23.25" customHeight="1">
      <c r="A224" s="1"/>
      <c r="B224" s="1"/>
      <c r="C224" s="43"/>
      <c r="D224" s="1"/>
      <c r="E224" s="4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23.25" customHeight="1">
      <c r="A225" s="1"/>
      <c r="B225" s="1"/>
      <c r="C225" s="43"/>
      <c r="D225" s="1"/>
      <c r="E225" s="4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23.25" customHeight="1">
      <c r="A226" s="1"/>
      <c r="B226" s="1"/>
      <c r="C226" s="43"/>
      <c r="D226" s="1"/>
      <c r="E226" s="4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23.25" customHeight="1">
      <c r="A227" s="1"/>
      <c r="B227" s="1"/>
      <c r="C227" s="43"/>
      <c r="D227" s="1"/>
      <c r="E227" s="4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23.25" customHeight="1">
      <c r="A228" s="1"/>
      <c r="B228" s="1"/>
      <c r="C228" s="43"/>
      <c r="D228" s="1"/>
      <c r="E228" s="4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23.25" customHeight="1">
      <c r="A229" s="1"/>
      <c r="B229" s="1"/>
      <c r="C229" s="43"/>
      <c r="D229" s="1"/>
      <c r="E229" s="4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23.25" customHeight="1">
      <c r="A230" s="1"/>
      <c r="B230" s="1"/>
      <c r="C230" s="43"/>
      <c r="D230" s="1"/>
      <c r="E230" s="4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23.25" customHeight="1">
      <c r="A231" s="1"/>
      <c r="B231" s="1"/>
      <c r="C231" s="43"/>
      <c r="D231" s="1"/>
      <c r="E231" s="4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23.25" customHeight="1">
      <c r="A232" s="1"/>
      <c r="B232" s="1"/>
      <c r="C232" s="43"/>
      <c r="D232" s="1"/>
      <c r="E232" s="4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23.25" customHeight="1">
      <c r="A233" s="1"/>
      <c r="B233" s="1"/>
      <c r="C233" s="43"/>
      <c r="D233" s="1"/>
      <c r="E233" s="4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23.25" customHeight="1">
      <c r="A234" s="1"/>
      <c r="B234" s="1"/>
      <c r="C234" s="43"/>
      <c r="D234" s="1"/>
      <c r="E234" s="4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23.25" customHeight="1">
      <c r="A235" s="1"/>
      <c r="B235" s="1"/>
      <c r="C235" s="43"/>
      <c r="D235" s="1"/>
      <c r="E235" s="4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23.25" customHeight="1">
      <c r="A236" s="1"/>
      <c r="B236" s="1"/>
      <c r="C236" s="43"/>
      <c r="D236" s="1"/>
      <c r="E236" s="4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23.25" customHeight="1">
      <c r="A237" s="1"/>
      <c r="B237" s="1"/>
      <c r="C237" s="43"/>
      <c r="D237" s="1"/>
      <c r="E237" s="4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23.25" customHeight="1">
      <c r="A238" s="1"/>
      <c r="B238" s="1"/>
      <c r="C238" s="43"/>
      <c r="D238" s="1"/>
      <c r="E238" s="4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23.25" customHeight="1">
      <c r="A239" s="1"/>
      <c r="B239" s="1"/>
      <c r="C239" s="43"/>
      <c r="D239" s="1"/>
      <c r="E239" s="4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23.25" customHeight="1">
      <c r="A240" s="1"/>
      <c r="B240" s="1"/>
      <c r="C240" s="43"/>
      <c r="D240" s="1"/>
      <c r="E240" s="4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23.25" customHeight="1">
      <c r="A241" s="1"/>
      <c r="B241" s="1"/>
      <c r="C241" s="43"/>
      <c r="D241" s="1"/>
      <c r="E241" s="4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23.25" customHeight="1">
      <c r="A242" s="1"/>
      <c r="B242" s="1"/>
      <c r="C242" s="43"/>
      <c r="D242" s="1"/>
      <c r="E242" s="4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23.25" customHeight="1">
      <c r="A243" s="1"/>
      <c r="B243" s="1"/>
      <c r="C243" s="43"/>
      <c r="D243" s="1"/>
      <c r="E243" s="4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23.25" customHeight="1">
      <c r="A244" s="1"/>
      <c r="B244" s="1"/>
      <c r="C244" s="43"/>
      <c r="D244" s="1"/>
      <c r="E244" s="4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23.25" customHeight="1">
      <c r="A245" s="1"/>
      <c r="B245" s="1"/>
      <c r="C245" s="43"/>
      <c r="D245" s="1"/>
      <c r="E245" s="4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23.25" customHeight="1">
      <c r="A246" s="1"/>
      <c r="B246" s="1"/>
      <c r="C246" s="43"/>
      <c r="D246" s="1"/>
      <c r="E246" s="4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23.25" customHeight="1">
      <c r="A247" s="1"/>
      <c r="B247" s="1"/>
      <c r="C247" s="43"/>
      <c r="D247" s="1"/>
      <c r="E247" s="4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23.25" customHeight="1">
      <c r="A248" s="1"/>
      <c r="B248" s="1"/>
      <c r="C248" s="43"/>
      <c r="D248" s="1"/>
      <c r="E248" s="4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23.25" customHeight="1">
      <c r="A249" s="1"/>
      <c r="B249" s="1"/>
      <c r="C249" s="43"/>
      <c r="D249" s="1"/>
      <c r="E249" s="4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23.25" customHeight="1">
      <c r="A250" s="1"/>
      <c r="B250" s="1"/>
      <c r="C250" s="43"/>
      <c r="D250" s="1"/>
      <c r="E250" s="4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23.25" customHeight="1">
      <c r="A251" s="1"/>
      <c r="B251" s="1"/>
      <c r="C251" s="43"/>
      <c r="D251" s="1"/>
      <c r="E251" s="4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23.25" customHeight="1">
      <c r="A252" s="1"/>
      <c r="B252" s="1"/>
      <c r="C252" s="43"/>
      <c r="D252" s="1"/>
      <c r="E252" s="4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23.25" customHeight="1">
      <c r="A253" s="1"/>
      <c r="B253" s="1"/>
      <c r="C253" s="43"/>
      <c r="D253" s="1"/>
      <c r="E253" s="4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23.25" customHeight="1">
      <c r="A254" s="1"/>
      <c r="B254" s="1"/>
      <c r="C254" s="43"/>
      <c r="D254" s="1"/>
      <c r="E254" s="4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23.25" customHeight="1">
      <c r="A255" s="1"/>
      <c r="B255" s="1"/>
      <c r="C255" s="43"/>
      <c r="D255" s="1"/>
      <c r="E255" s="4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23.25" customHeight="1">
      <c r="A256" s="1"/>
      <c r="B256" s="1"/>
      <c r="C256" s="43"/>
      <c r="D256" s="1"/>
      <c r="E256" s="4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23.25" customHeight="1">
      <c r="A257" s="1"/>
      <c r="B257" s="1"/>
      <c r="C257" s="43"/>
      <c r="D257" s="1"/>
      <c r="E257" s="4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23.25" customHeight="1">
      <c r="A258" s="1"/>
      <c r="B258" s="1"/>
      <c r="C258" s="43"/>
      <c r="D258" s="1"/>
      <c r="E258" s="4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23.25" customHeight="1">
      <c r="A259" s="1"/>
      <c r="B259" s="1"/>
      <c r="C259" s="43"/>
      <c r="D259" s="1"/>
      <c r="E259" s="4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23.25" customHeight="1">
      <c r="A260" s="1"/>
      <c r="B260" s="1"/>
      <c r="C260" s="43"/>
      <c r="D260" s="1"/>
      <c r="E260" s="4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23.25" customHeight="1">
      <c r="A261" s="1"/>
      <c r="B261" s="1"/>
      <c r="C261" s="43"/>
      <c r="D261" s="1"/>
      <c r="E261" s="4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23.25" customHeight="1">
      <c r="A262" s="1"/>
      <c r="B262" s="1"/>
      <c r="C262" s="43"/>
      <c r="D262" s="1"/>
      <c r="E262" s="4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23.25" customHeight="1">
      <c r="A263" s="1"/>
      <c r="B263" s="1"/>
      <c r="C263" s="43"/>
      <c r="D263" s="1"/>
      <c r="E263" s="4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23.25" customHeight="1">
      <c r="A264" s="1"/>
      <c r="B264" s="1"/>
      <c r="C264" s="43"/>
      <c r="D264" s="1"/>
      <c r="E264" s="4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23.25" customHeight="1">
      <c r="A265" s="1"/>
      <c r="B265" s="1"/>
      <c r="C265" s="43"/>
      <c r="D265" s="1"/>
      <c r="E265" s="4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23.25" customHeight="1">
      <c r="A266" s="1"/>
      <c r="B266" s="1"/>
      <c r="C266" s="43"/>
      <c r="D266" s="1"/>
      <c r="E266" s="4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23.25" customHeight="1">
      <c r="A267" s="1"/>
      <c r="B267" s="1"/>
      <c r="C267" s="43"/>
      <c r="D267" s="1"/>
      <c r="E267" s="4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23.25" customHeight="1">
      <c r="A268" s="1"/>
      <c r="B268" s="1"/>
      <c r="C268" s="43"/>
      <c r="D268" s="1"/>
      <c r="E268" s="4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23.25" customHeight="1">
      <c r="A269" s="1"/>
      <c r="B269" s="1"/>
      <c r="C269" s="43"/>
      <c r="D269" s="1"/>
      <c r="E269" s="4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23.25" customHeight="1">
      <c r="A270" s="1"/>
      <c r="B270" s="1"/>
      <c r="C270" s="43"/>
      <c r="D270" s="1"/>
      <c r="E270" s="4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23.25" customHeight="1">
      <c r="A271" s="1"/>
      <c r="B271" s="1"/>
      <c r="C271" s="43"/>
      <c r="D271" s="1"/>
      <c r="E271" s="4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23.25" customHeight="1">
      <c r="A272" s="1"/>
      <c r="B272" s="1"/>
      <c r="C272" s="43"/>
      <c r="D272" s="1"/>
      <c r="E272" s="4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23.25" customHeight="1">
      <c r="A273" s="1"/>
      <c r="B273" s="1"/>
      <c r="C273" s="43"/>
      <c r="D273" s="1"/>
      <c r="E273" s="4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23.25" customHeight="1">
      <c r="A274" s="1"/>
      <c r="B274" s="1"/>
      <c r="C274" s="43"/>
      <c r="D274" s="1"/>
      <c r="E274" s="4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23.25" customHeight="1">
      <c r="A275" s="1"/>
      <c r="B275" s="1"/>
      <c r="C275" s="43"/>
      <c r="D275" s="1"/>
      <c r="E275" s="4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23.25" customHeight="1">
      <c r="A276" s="1"/>
      <c r="B276" s="1"/>
      <c r="C276" s="43"/>
      <c r="D276" s="1"/>
      <c r="E276" s="4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23.25" customHeight="1">
      <c r="A277" s="1"/>
      <c r="B277" s="1"/>
      <c r="C277" s="43"/>
      <c r="D277" s="1"/>
      <c r="E277" s="4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23.25" customHeight="1">
      <c r="A278" s="1"/>
      <c r="B278" s="1"/>
      <c r="C278" s="43"/>
      <c r="D278" s="1"/>
      <c r="E278" s="4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23.25" customHeight="1">
      <c r="A279" s="1"/>
      <c r="B279" s="1"/>
      <c r="C279" s="43"/>
      <c r="D279" s="1"/>
      <c r="E279" s="4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23.25" customHeight="1">
      <c r="A280" s="1"/>
      <c r="B280" s="1"/>
      <c r="C280" s="43"/>
      <c r="D280" s="1"/>
      <c r="E280" s="4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23.25" customHeight="1">
      <c r="A281" s="1"/>
      <c r="B281" s="1"/>
      <c r="C281" s="43"/>
      <c r="D281" s="1"/>
      <c r="E281" s="4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23.25" customHeight="1">
      <c r="A282" s="1"/>
      <c r="B282" s="1"/>
      <c r="C282" s="43"/>
      <c r="D282" s="1"/>
      <c r="E282" s="4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23.25" customHeight="1">
      <c r="A283" s="1"/>
      <c r="B283" s="1"/>
      <c r="C283" s="43"/>
      <c r="D283" s="1"/>
      <c r="E283" s="4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23.25" customHeight="1">
      <c r="A284" s="1"/>
      <c r="B284" s="1"/>
      <c r="C284" s="43"/>
      <c r="D284" s="1"/>
      <c r="E284" s="4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23.25" customHeight="1">
      <c r="A285" s="1"/>
      <c r="B285" s="1"/>
      <c r="C285" s="43"/>
      <c r="D285" s="1"/>
      <c r="E285" s="4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23.25" customHeight="1">
      <c r="A286" s="1"/>
      <c r="B286" s="1"/>
      <c r="C286" s="43"/>
      <c r="D286" s="1"/>
      <c r="E286" s="4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23.25" customHeight="1">
      <c r="A287" s="1"/>
      <c r="B287" s="1"/>
      <c r="C287" s="43"/>
      <c r="D287" s="1"/>
      <c r="E287" s="4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23.25" customHeight="1">
      <c r="A288" s="1"/>
      <c r="B288" s="1"/>
      <c r="C288" s="43"/>
      <c r="D288" s="1"/>
      <c r="E288" s="4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23.25" customHeight="1">
      <c r="A289" s="1"/>
      <c r="B289" s="1"/>
      <c r="C289" s="43"/>
      <c r="D289" s="1"/>
      <c r="E289" s="4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23.25" customHeight="1">
      <c r="A290" s="1"/>
      <c r="B290" s="1"/>
      <c r="C290" s="43"/>
      <c r="D290" s="1"/>
      <c r="E290" s="4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23.25" customHeight="1">
      <c r="A291" s="1"/>
      <c r="B291" s="1"/>
      <c r="C291" s="43"/>
      <c r="D291" s="1"/>
      <c r="E291" s="4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23.25" customHeight="1">
      <c r="A292" s="1"/>
      <c r="B292" s="1"/>
      <c r="C292" s="43"/>
      <c r="D292" s="1"/>
      <c r="E292" s="4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23.25" customHeight="1">
      <c r="A293" s="1"/>
      <c r="B293" s="1"/>
      <c r="C293" s="43"/>
      <c r="D293" s="1"/>
      <c r="E293" s="4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23.25" customHeight="1">
      <c r="A294" s="1"/>
      <c r="B294" s="1"/>
      <c r="C294" s="43"/>
      <c r="D294" s="1"/>
      <c r="E294" s="4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23.25" customHeight="1">
      <c r="A295" s="1"/>
      <c r="B295" s="1"/>
      <c r="C295" s="43"/>
      <c r="D295" s="1"/>
      <c r="E295" s="4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23.25" customHeight="1">
      <c r="A296" s="1"/>
      <c r="B296" s="1"/>
      <c r="C296" s="43"/>
      <c r="D296" s="1"/>
      <c r="E296" s="4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23.25" customHeight="1">
      <c r="A297" s="1"/>
      <c r="B297" s="1"/>
      <c r="C297" s="43"/>
      <c r="D297" s="1"/>
      <c r="E297" s="4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23.25" customHeight="1">
      <c r="A298" s="1"/>
      <c r="B298" s="1"/>
      <c r="C298" s="43"/>
      <c r="D298" s="1"/>
      <c r="E298" s="4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23.25" customHeight="1">
      <c r="A299" s="1"/>
      <c r="B299" s="1"/>
      <c r="C299" s="43"/>
      <c r="D299" s="1"/>
      <c r="E299" s="4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23.25" customHeight="1">
      <c r="A300" s="1"/>
      <c r="B300" s="1"/>
      <c r="C300" s="43"/>
      <c r="D300" s="1"/>
      <c r="E300" s="4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23.25" customHeight="1">
      <c r="A301" s="1"/>
      <c r="B301" s="1"/>
      <c r="C301" s="43"/>
      <c r="D301" s="1"/>
      <c r="E301" s="4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23.25" customHeight="1">
      <c r="A302" s="1"/>
      <c r="B302" s="1"/>
      <c r="C302" s="43"/>
      <c r="D302" s="1"/>
      <c r="E302" s="4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23.25" customHeight="1">
      <c r="A303" s="1"/>
      <c r="B303" s="1"/>
      <c r="C303" s="43"/>
      <c r="D303" s="1"/>
      <c r="E303" s="4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23.25" customHeight="1">
      <c r="A304" s="1"/>
      <c r="B304" s="1"/>
      <c r="C304" s="43"/>
      <c r="D304" s="1"/>
      <c r="E304" s="4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23.25" customHeight="1">
      <c r="A305" s="1"/>
      <c r="B305" s="1"/>
      <c r="C305" s="43"/>
      <c r="D305" s="1"/>
      <c r="E305" s="4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23.25" customHeight="1">
      <c r="A306" s="1"/>
      <c r="B306" s="1"/>
      <c r="C306" s="43"/>
      <c r="D306" s="1"/>
      <c r="E306" s="4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23.25" customHeight="1">
      <c r="A307" s="1"/>
      <c r="B307" s="1"/>
      <c r="C307" s="43"/>
      <c r="D307" s="1"/>
      <c r="E307" s="4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23.25" customHeight="1">
      <c r="A308" s="1"/>
      <c r="B308" s="1"/>
      <c r="C308" s="43"/>
      <c r="D308" s="1"/>
      <c r="E308" s="4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23.25" customHeight="1">
      <c r="A309" s="1"/>
      <c r="B309" s="1"/>
      <c r="C309" s="43"/>
      <c r="D309" s="1"/>
      <c r="E309" s="4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23.25" customHeight="1">
      <c r="A310" s="1"/>
      <c r="B310" s="1"/>
      <c r="C310" s="43"/>
      <c r="D310" s="1"/>
      <c r="E310" s="4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23.25" customHeight="1">
      <c r="A311" s="1"/>
      <c r="B311" s="1"/>
      <c r="C311" s="43"/>
      <c r="D311" s="1"/>
      <c r="E311" s="4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23.25" customHeight="1">
      <c r="A312" s="1"/>
      <c r="B312" s="1"/>
      <c r="C312" s="43"/>
      <c r="D312" s="1"/>
      <c r="E312" s="4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23.25" customHeight="1">
      <c r="A313" s="1"/>
      <c r="B313" s="1"/>
      <c r="C313" s="43"/>
      <c r="D313" s="1"/>
      <c r="E313" s="4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23.25" customHeight="1">
      <c r="A314" s="1"/>
      <c r="B314" s="1"/>
      <c r="C314" s="43"/>
      <c r="D314" s="1"/>
      <c r="E314" s="4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23.25" customHeight="1">
      <c r="A315" s="1"/>
      <c r="B315" s="1"/>
      <c r="C315" s="43"/>
      <c r="D315" s="1"/>
      <c r="E315" s="4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23.25" customHeight="1">
      <c r="A316" s="1"/>
      <c r="B316" s="1"/>
      <c r="C316" s="43"/>
      <c r="D316" s="1"/>
      <c r="E316" s="4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23.25" customHeight="1">
      <c r="A317" s="1"/>
      <c r="B317" s="1"/>
      <c r="C317" s="43"/>
      <c r="D317" s="1"/>
      <c r="E317" s="4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23.25" customHeight="1">
      <c r="A318" s="1"/>
      <c r="B318" s="1"/>
      <c r="C318" s="43"/>
      <c r="D318" s="1"/>
      <c r="E318" s="4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23.25" customHeight="1">
      <c r="A319" s="1"/>
      <c r="B319" s="1"/>
      <c r="C319" s="43"/>
      <c r="D319" s="1"/>
      <c r="E319" s="4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23.25" customHeight="1">
      <c r="A320" s="1"/>
      <c r="B320" s="1"/>
      <c r="C320" s="43"/>
      <c r="D320" s="1"/>
      <c r="E320" s="4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23.25" customHeight="1">
      <c r="A321" s="1"/>
      <c r="B321" s="1"/>
      <c r="C321" s="43"/>
      <c r="D321" s="1"/>
      <c r="E321" s="4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23.25" customHeight="1">
      <c r="A322" s="1"/>
      <c r="B322" s="1"/>
      <c r="C322" s="43"/>
      <c r="D322" s="1"/>
      <c r="E322" s="4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23.25" customHeight="1">
      <c r="A323" s="1"/>
      <c r="B323" s="1"/>
      <c r="C323" s="43"/>
      <c r="D323" s="1"/>
      <c r="E323" s="4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23.25" customHeight="1">
      <c r="A324" s="1"/>
      <c r="B324" s="1"/>
      <c r="C324" s="43"/>
      <c r="D324" s="1"/>
      <c r="E324" s="4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23.25" customHeight="1">
      <c r="A325" s="1"/>
      <c r="B325" s="1"/>
      <c r="C325" s="43"/>
      <c r="D325" s="1"/>
      <c r="E325" s="4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23.25" customHeight="1">
      <c r="A326" s="1"/>
      <c r="B326" s="1"/>
      <c r="C326" s="43"/>
      <c r="D326" s="1"/>
      <c r="E326" s="4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23.25" customHeight="1">
      <c r="A327" s="1"/>
      <c r="B327" s="1"/>
      <c r="C327" s="43"/>
      <c r="D327" s="1"/>
      <c r="E327" s="4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23.25" customHeight="1">
      <c r="A328" s="1"/>
      <c r="B328" s="1"/>
      <c r="C328" s="43"/>
      <c r="D328" s="1"/>
      <c r="E328" s="4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23.25" customHeight="1">
      <c r="A329" s="1"/>
      <c r="B329" s="1"/>
      <c r="C329" s="43"/>
      <c r="D329" s="1"/>
      <c r="E329" s="4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23.25" customHeight="1">
      <c r="A330" s="1"/>
      <c r="B330" s="1"/>
      <c r="C330" s="43"/>
      <c r="D330" s="1"/>
      <c r="E330" s="4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23.25" customHeight="1">
      <c r="A331" s="1"/>
      <c r="B331" s="1"/>
      <c r="C331" s="43"/>
      <c r="D331" s="1"/>
      <c r="E331" s="4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23.25" customHeight="1">
      <c r="A332" s="1"/>
      <c r="B332" s="1"/>
      <c r="C332" s="43"/>
      <c r="D332" s="1"/>
      <c r="E332" s="4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23.25" customHeight="1">
      <c r="A333" s="1"/>
      <c r="B333" s="1"/>
      <c r="C333" s="43"/>
      <c r="D333" s="1"/>
      <c r="E333" s="4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23.25" customHeight="1">
      <c r="A334" s="1"/>
      <c r="B334" s="1"/>
      <c r="C334" s="43"/>
      <c r="D334" s="1"/>
      <c r="E334" s="4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23.25" customHeight="1">
      <c r="A335" s="1"/>
      <c r="B335" s="1"/>
      <c r="C335" s="43"/>
      <c r="D335" s="1"/>
      <c r="E335" s="4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23.25" customHeight="1">
      <c r="A336" s="1"/>
      <c r="B336" s="1"/>
      <c r="C336" s="43"/>
      <c r="D336" s="1"/>
      <c r="E336" s="4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23.25" customHeight="1">
      <c r="A337" s="1"/>
      <c r="B337" s="1"/>
      <c r="C337" s="43"/>
      <c r="D337" s="1"/>
      <c r="E337" s="4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23.25" customHeight="1">
      <c r="A338" s="1"/>
      <c r="B338" s="1"/>
      <c r="C338" s="43"/>
      <c r="D338" s="1"/>
      <c r="E338" s="4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23.25" customHeight="1">
      <c r="A339" s="1"/>
      <c r="B339" s="1"/>
      <c r="C339" s="43"/>
      <c r="D339" s="1"/>
      <c r="E339" s="4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23.25" customHeight="1">
      <c r="A340" s="1"/>
      <c r="B340" s="1"/>
      <c r="C340" s="43"/>
      <c r="D340" s="1"/>
      <c r="E340" s="4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23.25" customHeight="1">
      <c r="A341" s="1"/>
      <c r="B341" s="1"/>
      <c r="C341" s="43"/>
      <c r="D341" s="1"/>
      <c r="E341" s="4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23.25" customHeight="1">
      <c r="A342" s="1"/>
      <c r="B342" s="1"/>
      <c r="C342" s="43"/>
      <c r="D342" s="1"/>
      <c r="E342" s="4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23.25" customHeight="1">
      <c r="A343" s="1"/>
      <c r="B343" s="1"/>
      <c r="C343" s="43"/>
      <c r="D343" s="1"/>
      <c r="E343" s="4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23.25" customHeight="1">
      <c r="A344" s="1"/>
      <c r="B344" s="1"/>
      <c r="C344" s="43"/>
      <c r="D344" s="1"/>
      <c r="E344" s="4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23.25" customHeight="1">
      <c r="A345" s="1"/>
      <c r="B345" s="1"/>
      <c r="C345" s="43"/>
      <c r="D345" s="1"/>
      <c r="E345" s="4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23.25" customHeight="1">
      <c r="A346" s="1"/>
      <c r="B346" s="1"/>
      <c r="C346" s="43"/>
      <c r="D346" s="1"/>
      <c r="E346" s="4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23.25" customHeight="1">
      <c r="A347" s="1"/>
      <c r="B347" s="1"/>
      <c r="C347" s="43"/>
      <c r="D347" s="1"/>
      <c r="E347" s="4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23.25" customHeight="1">
      <c r="A348" s="1"/>
      <c r="B348" s="1"/>
      <c r="C348" s="43"/>
      <c r="D348" s="1"/>
      <c r="E348" s="4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23.25" customHeight="1">
      <c r="A349" s="1"/>
      <c r="B349" s="1"/>
      <c r="C349" s="43"/>
      <c r="D349" s="1"/>
      <c r="E349" s="4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23.25" customHeight="1">
      <c r="A350" s="1"/>
      <c r="B350" s="1"/>
      <c r="C350" s="43"/>
      <c r="D350" s="1"/>
      <c r="E350" s="4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23.25" customHeight="1">
      <c r="A351" s="1"/>
      <c r="B351" s="1"/>
      <c r="C351" s="43"/>
      <c r="D351" s="1"/>
      <c r="E351" s="4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23.25" customHeight="1">
      <c r="A352" s="1"/>
      <c r="B352" s="1"/>
      <c r="C352" s="43"/>
      <c r="D352" s="1"/>
      <c r="E352" s="4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23.25" customHeight="1">
      <c r="A353" s="1"/>
      <c r="B353" s="1"/>
      <c r="C353" s="43"/>
      <c r="D353" s="1"/>
      <c r="E353" s="4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23.25" customHeight="1">
      <c r="A354" s="1"/>
      <c r="B354" s="1"/>
      <c r="C354" s="43"/>
      <c r="D354" s="1"/>
      <c r="E354" s="4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23.25" customHeight="1">
      <c r="A355" s="1"/>
      <c r="B355" s="1"/>
      <c r="C355" s="43"/>
      <c r="D355" s="1"/>
      <c r="E355" s="4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23.25" customHeight="1">
      <c r="A356" s="1"/>
      <c r="B356" s="1"/>
      <c r="C356" s="43"/>
      <c r="D356" s="1"/>
      <c r="E356" s="4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23.25" customHeight="1">
      <c r="A357" s="1"/>
      <c r="B357" s="1"/>
      <c r="C357" s="43"/>
      <c r="D357" s="1"/>
      <c r="E357" s="4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23.25" customHeight="1">
      <c r="A358" s="1"/>
      <c r="B358" s="1"/>
      <c r="C358" s="43"/>
      <c r="D358" s="1"/>
      <c r="E358" s="4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23.25" customHeight="1">
      <c r="A359" s="1"/>
      <c r="B359" s="1"/>
      <c r="C359" s="43"/>
      <c r="D359" s="1"/>
      <c r="E359" s="4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23.25" customHeight="1">
      <c r="A360" s="1"/>
      <c r="B360" s="1"/>
      <c r="C360" s="43"/>
      <c r="D360" s="1"/>
      <c r="E360" s="4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23.25" customHeight="1">
      <c r="A361" s="1"/>
      <c r="B361" s="1"/>
      <c r="C361" s="43"/>
      <c r="D361" s="1"/>
      <c r="E361" s="4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23.25" customHeight="1">
      <c r="A362" s="1"/>
      <c r="B362" s="1"/>
      <c r="C362" s="43"/>
      <c r="D362" s="1"/>
      <c r="E362" s="4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23.25" customHeight="1">
      <c r="A363" s="1"/>
      <c r="B363" s="1"/>
      <c r="C363" s="43"/>
      <c r="D363" s="1"/>
      <c r="E363" s="4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23.25" customHeight="1">
      <c r="A364" s="1"/>
      <c r="B364" s="1"/>
      <c r="C364" s="43"/>
      <c r="D364" s="1"/>
      <c r="E364" s="4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23.25" customHeight="1">
      <c r="A365" s="1"/>
      <c r="B365" s="1"/>
      <c r="C365" s="43"/>
      <c r="D365" s="1"/>
      <c r="E365" s="4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23.25" customHeight="1">
      <c r="A366" s="1"/>
      <c r="B366" s="1"/>
      <c r="C366" s="43"/>
      <c r="D366" s="1"/>
      <c r="E366" s="4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23.25" customHeight="1">
      <c r="A367" s="1"/>
      <c r="B367" s="1"/>
      <c r="C367" s="43"/>
      <c r="D367" s="1"/>
      <c r="E367" s="4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23.25" customHeight="1">
      <c r="A368" s="1"/>
      <c r="B368" s="1"/>
      <c r="C368" s="43"/>
      <c r="D368" s="1"/>
      <c r="E368" s="4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23.25" customHeight="1">
      <c r="A369" s="1"/>
      <c r="B369" s="1"/>
      <c r="C369" s="43"/>
      <c r="D369" s="1"/>
      <c r="E369" s="4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23.25" customHeight="1">
      <c r="A370" s="1"/>
      <c r="B370" s="1"/>
      <c r="C370" s="43"/>
      <c r="D370" s="1"/>
      <c r="E370" s="4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23.25" customHeight="1">
      <c r="A371" s="1"/>
      <c r="B371" s="1"/>
      <c r="C371" s="43"/>
      <c r="D371" s="1"/>
      <c r="E371" s="4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23.25" customHeight="1">
      <c r="A372" s="1"/>
      <c r="B372" s="1"/>
      <c r="C372" s="43"/>
      <c r="D372" s="1"/>
      <c r="E372" s="4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23.25" customHeight="1">
      <c r="A373" s="1"/>
      <c r="B373" s="1"/>
      <c r="C373" s="43"/>
      <c r="D373" s="1"/>
      <c r="E373" s="4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23.25" customHeight="1">
      <c r="A374" s="1"/>
      <c r="B374" s="1"/>
      <c r="C374" s="43"/>
      <c r="D374" s="1"/>
      <c r="E374" s="4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23.25" customHeight="1">
      <c r="A375" s="1"/>
      <c r="B375" s="1"/>
      <c r="C375" s="43"/>
      <c r="D375" s="1"/>
      <c r="E375" s="4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23.25" customHeight="1">
      <c r="A376" s="1"/>
      <c r="B376" s="1"/>
      <c r="C376" s="43"/>
      <c r="D376" s="1"/>
      <c r="E376" s="4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23.25" customHeight="1">
      <c r="A377" s="1"/>
      <c r="B377" s="1"/>
      <c r="C377" s="43"/>
      <c r="D377" s="1"/>
      <c r="E377" s="4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23.25" customHeight="1">
      <c r="A378" s="1"/>
      <c r="B378" s="1"/>
      <c r="C378" s="43"/>
      <c r="D378" s="1"/>
      <c r="E378" s="4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23.25" customHeight="1">
      <c r="A379" s="1"/>
      <c r="B379" s="1"/>
      <c r="C379" s="43"/>
      <c r="D379" s="1"/>
      <c r="E379" s="4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23.25" customHeight="1">
      <c r="A380" s="1"/>
      <c r="B380" s="1"/>
      <c r="C380" s="43"/>
      <c r="D380" s="1"/>
      <c r="E380" s="4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23.25" customHeight="1">
      <c r="A381" s="1"/>
      <c r="B381" s="1"/>
      <c r="C381" s="43"/>
      <c r="D381" s="1"/>
      <c r="E381" s="4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23.25" customHeight="1">
      <c r="A382" s="1"/>
      <c r="B382" s="1"/>
      <c r="C382" s="43"/>
      <c r="D382" s="1"/>
      <c r="E382" s="4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23.25" customHeight="1">
      <c r="A383" s="1"/>
      <c r="B383" s="1"/>
      <c r="C383" s="43"/>
      <c r="D383" s="1"/>
      <c r="E383" s="4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23.25" customHeight="1">
      <c r="A384" s="1"/>
      <c r="B384" s="1"/>
      <c r="C384" s="43"/>
      <c r="D384" s="1"/>
      <c r="E384" s="4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23.25" customHeight="1">
      <c r="A385" s="1"/>
      <c r="B385" s="1"/>
      <c r="C385" s="43"/>
      <c r="D385" s="1"/>
      <c r="E385" s="4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23.25" customHeight="1">
      <c r="A386" s="109"/>
      <c r="B386" s="109"/>
      <c r="C386" s="109"/>
      <c r="D386" s="109"/>
      <c r="E386" s="109"/>
      <c r="F386" s="109"/>
      <c r="G386" s="109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</row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B3:C3"/>
    <mergeCell ref="D4:D12"/>
    <mergeCell ref="B14:C14"/>
    <mergeCell ref="D14:D20"/>
    <mergeCell ref="B19:C19"/>
    <mergeCell ref="B22:F23"/>
    <mergeCell ref="B24:F24"/>
    <mergeCell ref="B51:D51"/>
    <mergeCell ref="B61:D61"/>
    <mergeCell ref="B62:D62"/>
    <mergeCell ref="B64:E64"/>
    <mergeCell ref="B85:D85"/>
    <mergeCell ref="B99:D99"/>
    <mergeCell ref="B111:D111"/>
    <mergeCell ref="B112:D112"/>
    <mergeCell ref="B114:F114"/>
    <mergeCell ref="B124:D124"/>
    <mergeCell ref="B137:D137"/>
    <mergeCell ref="B138:D138"/>
    <mergeCell ref="B140:F140"/>
    <mergeCell ref="B158:D158"/>
    <mergeCell ref="B184:E184"/>
    <mergeCell ref="B185:D185"/>
    <mergeCell ref="B160:E160"/>
    <mergeCell ref="B166:D166"/>
    <mergeCell ref="B168:E168"/>
    <mergeCell ref="B175:D175"/>
    <mergeCell ref="B177:E177"/>
    <mergeCell ref="B182:D182"/>
    <mergeCell ref="F184:F186"/>
    <mergeCell ref="B186:D186"/>
  </mergeCells>
  <hyperlinks>
    <hyperlink r:id="rId2" location="origin=share&amp;sid=share&amp;wid=MLA1473666323&amp;action=whatsapp" ref="F66"/>
    <hyperlink r:id="rId3" location="origin=share&amp;sid=share&amp;wid=MLA2424642530&amp;action=whatsapp" ref="F67"/>
    <hyperlink r:id="rId4" location="origin=share&amp;sid=share&amp;wid=MLA2243241568&amp;action=whatsapp" ref="F68"/>
    <hyperlink r:id="rId5" location="origin=share&amp;sid=share&amp;wid=MLA896905722&amp;action=whatsapp" ref="F69"/>
    <hyperlink r:id="rId6" location="origin=share&amp;sid=share&amp;wid=MLA1112423216&amp;action=whatsapp" ref="F70"/>
    <hyperlink r:id="rId7" location="origin=share&amp;sid=share&amp;wid=MLA2143904548&amp;action=whatsapp" ref="F71"/>
    <hyperlink r:id="rId8" location="origin=share&amp;sid=share&amp;wid=MLA1476792573&amp;action=whatsapp" ref="F72"/>
    <hyperlink r:id="rId9" location="origin=share&amp;sid=share&amp;wid=MLA1941243834&amp;action=whatsapp" ref="F73"/>
    <hyperlink r:id="rId10" location="origin=share&amp;sid=share&amp;wid=MLA2392012436&amp;action=whatsapp" ref="F74"/>
    <hyperlink r:id="rId11" location="origin=share&amp;sid=share&amp;wid=MLA1461896993&amp;action=whatsapp" ref="F75"/>
    <hyperlink r:id="rId12" location="polycard_client=search-nordic&amp;search_layout=stack&amp;position=5&amp;type=product&amp;tracking_id=585a19d2-d5cf-4d30-b2cd-43aeb2f48277&amp;wid=MLA2322186476&amp;sid=search" ref="F76"/>
    <hyperlink r:id="rId13" location="polycard_client=search-nordic&amp;search_layout=grid&amp;position=4&amp;type=product&amp;tracking_id=69906e1e-6cf5-460f-97d6-b3b79d7e8e89&amp;wid=MLA1423882579&amp;sid=search" ref="F77"/>
    <hyperlink r:id="rId14" location="is_advertising=true&amp;searchVariation=MLA23340210&amp;backend_model=search-backend&amp;position=2&amp;search_layout=stack&amp;type=pad&amp;tracking_id=ba340a43-94d1-4737-b116-d82f35428310&amp;ad_domain=VQCATCORE_LST&amp;ad_position=2&amp;ad_click_id=OWQ2ZjQ3ODItNGRhYS00NzYzLWE0ODctNzdhOWNkOTRiMjJk" ref="F78"/>
    <hyperlink r:id="rId15" location="polycard_client=search-nordic&amp;search_layout=grid&amp;position=9&amp;type=product&amp;tracking_id=3d6080d9-f4cc-4ffa-a609-b7c227b6cad5&amp;wid=MLA1430597591&amp;sid=search" ref="F79"/>
    <hyperlink r:id="rId16" location="polycard_client=search-nordic&amp;searchVariation=185993112807&amp;search_layout=grid&amp;position=4&amp;type=item&amp;tracking_id=425b083e-7b33-4335-a7d4-922cf05b85ee" ref="F80"/>
    <hyperlink r:id="rId17" location="polycard_client=search-nordic&amp;search_layout=grid&amp;position=10&amp;type=product&amp;tracking_id=05c6abeb-2ad6-43be-9b89-1ac7289482d1&amp;wid=MLA1122839157&amp;sid=search" ref="F81"/>
    <hyperlink r:id="rId18" location="is_advertising=true&amp;searchVariation=MLA55206922&amp;backend_model=search-backend&amp;position=1&amp;search_layout=grid&amp;type=pad&amp;tracking_id=46850ea5-3842-4996-8a42-27ab6cd2f7ec&amp;ad_domain=VQCATCORE_LST&amp;ad_position=1&amp;ad_click_id=MjNkNWNhOGItMjAzYy00NmY3LThmOGItM2U3YzcwMjlhOTA5" ref="F82"/>
    <hyperlink r:id="rId19" location="polycard_client=search-nordic&amp;search_layout=grid&amp;position=6&amp;type=item&amp;tracking_id=6d4af7d4-80e4-446d-9d56-8a6790bea8cc&amp;wid=MLA1214436121&amp;sid=search" ref="F83"/>
    <hyperlink r:id="rId20" location="polycard_client=search-nordic&amp;searchVariation=83382112958&amp;search_layout=grid&amp;position=22&amp;type=item&amp;tracking_id=7a3aa428-e330-4c36-b1e0-ee4af9c2528b" ref="F87"/>
    <hyperlink r:id="rId21" location="polycard_client=search-nordic&amp;search_layout=grid&amp;position=5&amp;type=product&amp;tracking_id=a863aecf-9e0e-4604-a27e-75b3582e83af&amp;wid=MLA2081870126&amp;sid=search" ref="F88"/>
    <hyperlink r:id="rId22" location="is_advertising=true&amp;searchVariation=MLAU3264307311&amp;backend_model=search-backend&amp;position=5&amp;search_layout=grid&amp;type=pad&amp;tracking_id=df9c3d61-6b5f-43f4-9e6e-805072a03565&amp;ad_domain=VQCATCORE_LST&amp;ad_position=5&amp;ad_click_id=YzBiMjllNjktZTVmZi00MzZiLWIzZTYtYWUxODkwYjgzZDM2" ref="F89"/>
    <hyperlink r:id="rId23" location="is_advertising=true&amp;searchVariation=181927289183&amp;backend_model=search-backend&amp;position=1&amp;search_layout=stack&amp;type=pad&amp;tracking_id=6a7b8227-1a7e-4cf3-a4a6-49d0f5b43b8d&amp;ad_domain=VQCATCORE_LST&amp;ad_position=1&amp;ad_click_id=ZGU3YjllY2UtMjc1YS00MGVlLWEyMzAtOWY1ZmUxNDQ4NDYy" ref="F90"/>
    <hyperlink r:id="rId24" location="polycard_client=search-nordic&amp;search_layout=grid&amp;position=7&amp;type=item&amp;tracking_id=4ed57204-0da9-48a8-92e4-244e7fc35084&amp;wid=MLA1102496092&amp;sid=search" ref="F91"/>
    <hyperlink r:id="rId25" location="polycard_client=search-nordic&amp;search_layout=grid&amp;position=3&amp;type=product&amp;tracking_id=ff488aa4-4a2a-471c-a494-fc668d24fc64&amp;wid=MLA2573398818&amp;sid=search" ref="F92"/>
    <hyperlink r:id="rId26" location="polycard_client=search-nordic&amp;searchVariation=186779567453&amp;search_layout=grid&amp;position=6&amp;type=item&amp;tracking_id=698d3f2d-b68d-4b3c-b76f-bf162745024c" ref="F93"/>
    <hyperlink r:id="rId27" location="polycard_client=search-nordic&amp;search_layout=grid&amp;position=8&amp;type=item&amp;tracking_id=3c910ad0-38ed-4d74-a37d-2540d6a8472c&amp;wid=MLA1516536073&amp;sid=search" ref="F94"/>
    <hyperlink r:id="rId28" location="polycard_client=search-nordic&amp;search_layout=stack&amp;position=3&amp;type=product&amp;tracking_id=a2005f96-5960-4453-9ec3-d8b1b503d987&amp;wid=MLA1438346046&amp;sid=search" ref="F95"/>
    <hyperlink r:id="rId29" location="is_advertising=true&amp;searchVariation=MLA40266140&amp;backend_model=search-backend&amp;position=1&amp;search_layout=grid&amp;type=pad&amp;tracking_id=8131f97b-7435-445f-a34a-fa718651a904&amp;ad_domain=VQCATCORE_SUPERMARKET&amp;ad_position=1&amp;ad_click_id=ZjNlY2EyNWYtNDlkNS00OTYwLWFjMWUtMzFjYWQwOTI4OTUx" ref="F96"/>
    <hyperlink r:id="rId30" location="is_advertising=true&amp;searchVariation=MLA51539023&amp;backend_model=search-backend&amp;position=1&amp;search_layout=stack&amp;type=pad&amp;tracking_id=7611b5e2-6af3-4432-bf97-2c672a6bc10d&amp;ad_domain=VQCATCORE_LST&amp;ad_position=1&amp;ad_click_id=NWEzYmI3MjgtMWFkZS00NGFkLWJiYjgtZWFiMDVhYjEyZGU0" ref="F97"/>
    <hyperlink r:id="rId31" location="origin=share&amp;sid=share&amp;wid=MLA2186178562&amp;action=whatsapp" ref="F101"/>
    <hyperlink r:id="rId32" location="origin=share&amp;sid=share&amp;action=whatsapp" ref="F102"/>
    <hyperlink r:id="rId33" location="origin=share&amp;sid=share&amp;wid=MLA1413185155&amp;action=whatsapp" ref="F103"/>
    <hyperlink r:id="rId34" location="origin=share&amp;sid=share&amp;wid=MLA1494241551&amp;action=whatsapp" ref="F104"/>
    <hyperlink r:id="rId35" location="origin=share&amp;sid=share&amp;wid=MLA1544046563&amp;action=whatsapp" ref="F105"/>
    <hyperlink r:id="rId36" location="origin=share&amp;sid=share&amp;wid=MLA1856264478&amp;action=whatsapp" ref="F106"/>
    <hyperlink r:id="rId37" location="origin=share&amp;sid=share&amp;action=whatsapp" ref="F107"/>
    <hyperlink r:id="rId38" location="origin=share&amp;sid=share&amp;wid=MLA1511629226&amp;action=whatsapp" ref="F108"/>
    <hyperlink r:id="rId39" location="polycard_client=search-nordic&amp;search_layout=stack&amp;position=4&amp;type=product&amp;tracking_id=02ca9d57-d291-485f-9444-9d608a42e45d&amp;wid=MLA2313898680&amp;sid=search" ref="F109"/>
    <hyperlink r:id="rId40" ref="F162"/>
    <hyperlink r:id="rId41" ref="F163"/>
    <hyperlink r:id="rId42" ref="F164"/>
    <hyperlink r:id="rId43" ref="F165"/>
    <hyperlink r:id="rId44" location=":~:text=El%20local%20virtual%20deber%C3%A1%20contar,entonces%20Direcci%C3%B3n%20Nacional%20de%20Turismo)." ref="F170"/>
    <hyperlink r:id="rId45" ref="F171"/>
    <hyperlink r:id="rId46" ref="F172"/>
    <hyperlink r:id="rId47" ref="F173"/>
    <hyperlink r:id="rId48" ref="F179"/>
  </hyperlinks>
  <printOptions/>
  <pageMargins bottom="0.75" footer="0.0" header="0.0" left="0.7" right="0.7" top="0.75"/>
  <pageSetup paperSize="9" orientation="portrait"/>
  <drawing r:id="rId49"/>
  <legacyDrawing r:id="rId5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D3B8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25"/>
    <col customWidth="1" min="2" max="2" width="32.38"/>
    <col customWidth="1" min="3" max="3" width="31.0"/>
    <col customWidth="1" min="4" max="4" width="12.75"/>
    <col customWidth="1" hidden="1" min="5" max="5" width="21.38"/>
    <col customWidth="1" hidden="1" min="6" max="6" width="43.38"/>
    <col customWidth="1" hidden="1" min="7" max="7" width="6.0"/>
    <col customWidth="1" hidden="1" min="8" max="8" width="19.13"/>
    <col customWidth="1" hidden="1" min="9" max="9" width="47.25"/>
    <col customWidth="1" min="10" max="25" width="12.75"/>
  </cols>
  <sheetData>
    <row r="1" ht="35.25" customHeight="1">
      <c r="A1" s="45" t="s">
        <v>143</v>
      </c>
      <c r="B1" s="45"/>
      <c r="C1" s="45"/>
      <c r="D1" s="45"/>
      <c r="E1" s="45"/>
      <c r="F1" s="110" t="s">
        <v>209</v>
      </c>
      <c r="G1" s="45"/>
      <c r="H1" s="111"/>
      <c r="I1" s="111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ht="35.25" customHeight="1">
      <c r="A2" s="45"/>
      <c r="B2" s="112" t="s">
        <v>210</v>
      </c>
      <c r="C2" s="7"/>
      <c r="D2" s="45"/>
      <c r="E2" s="75" t="s">
        <v>211</v>
      </c>
      <c r="F2" s="7"/>
      <c r="G2" s="113"/>
      <c r="H2" s="75" t="s">
        <v>212</v>
      </c>
      <c r="I2" s="7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</row>
    <row r="3" ht="46.5" customHeight="1">
      <c r="A3" s="45"/>
      <c r="B3" s="114" t="s">
        <v>213</v>
      </c>
      <c r="C3" s="115">
        <v>5500000.0</v>
      </c>
      <c r="D3" s="45"/>
      <c r="E3" s="114" t="s">
        <v>214</v>
      </c>
      <c r="F3" s="116"/>
      <c r="G3" s="45"/>
      <c r="H3" s="114" t="s">
        <v>215</v>
      </c>
      <c r="I3" s="117">
        <v>0.0</v>
      </c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4" ht="51.75" customHeight="1">
      <c r="A4" s="45"/>
      <c r="B4" s="114" t="s">
        <v>216</v>
      </c>
      <c r="C4" s="115">
        <v>5500000.0</v>
      </c>
      <c r="D4" s="45"/>
      <c r="E4" s="114" t="s">
        <v>217</v>
      </c>
      <c r="F4" s="118"/>
      <c r="G4" s="45"/>
      <c r="H4" s="114" t="s">
        <v>218</v>
      </c>
      <c r="I4" s="119">
        <v>0.0</v>
      </c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</row>
    <row r="5" ht="40.5" customHeight="1">
      <c r="A5" s="45"/>
      <c r="B5" s="114" t="s">
        <v>219</v>
      </c>
      <c r="C5" s="115">
        <v>5500000.0</v>
      </c>
      <c r="D5" s="45"/>
      <c r="E5" s="114" t="s">
        <v>220</v>
      </c>
      <c r="F5" s="115"/>
      <c r="G5" s="45"/>
      <c r="H5" s="114" t="s">
        <v>221</v>
      </c>
      <c r="I5" s="118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</row>
    <row r="6" ht="35.25" customHeight="1">
      <c r="A6" s="45"/>
      <c r="B6" s="114" t="s">
        <v>222</v>
      </c>
      <c r="C6" s="115">
        <v>5500000.0</v>
      </c>
      <c r="D6" s="45"/>
      <c r="E6" s="114" t="s">
        <v>223</v>
      </c>
      <c r="F6" s="115">
        <v>0.0</v>
      </c>
      <c r="G6" s="45"/>
      <c r="H6" s="114" t="s">
        <v>224</v>
      </c>
      <c r="I6" s="117">
        <v>0.0</v>
      </c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</row>
    <row r="7" ht="35.25" customHeight="1">
      <c r="A7" s="45"/>
      <c r="B7" s="114" t="s">
        <v>225</v>
      </c>
      <c r="C7" s="115">
        <f>SUM(C3:C6)</f>
        <v>22000000</v>
      </c>
      <c r="D7" s="45"/>
      <c r="E7" s="120" t="s">
        <v>226</v>
      </c>
      <c r="F7" s="121"/>
      <c r="G7" s="45"/>
      <c r="H7" s="120" t="s">
        <v>226</v>
      </c>
      <c r="I7" s="121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</row>
    <row r="8" ht="35.25" customHeight="1">
      <c r="A8" s="45"/>
      <c r="D8" s="67" t="s">
        <v>4</v>
      </c>
      <c r="E8" s="45"/>
      <c r="F8" s="45"/>
      <c r="G8" s="45"/>
      <c r="H8" s="111"/>
      <c r="I8" s="111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</row>
    <row r="9" ht="35.25" customHeight="1">
      <c r="A9" s="45"/>
      <c r="E9" s="45"/>
      <c r="F9" s="45"/>
      <c r="G9" s="45"/>
      <c r="H9" s="111"/>
      <c r="I9" s="111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</row>
    <row r="10" ht="35.25" customHeight="1">
      <c r="A10" s="45"/>
      <c r="E10" s="45"/>
      <c r="F10" s="45"/>
      <c r="H10" s="111"/>
      <c r="I10" s="111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</row>
    <row r="11" ht="35.25" customHeight="1">
      <c r="A11" s="45"/>
      <c r="B11" s="45"/>
      <c r="C11" s="45"/>
      <c r="D11" s="45"/>
      <c r="E11" s="45"/>
      <c r="F11" s="45"/>
      <c r="H11" s="111"/>
      <c r="I11" s="111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</row>
    <row r="12" ht="35.25" customHeight="1">
      <c r="A12" s="45"/>
      <c r="B12" s="45"/>
      <c r="C12" s="45"/>
      <c r="D12" s="45"/>
      <c r="E12" s="45"/>
      <c r="F12" s="45"/>
      <c r="H12" s="111"/>
      <c r="I12" s="111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</row>
    <row r="13" ht="35.25" customHeight="1">
      <c r="A13" s="45"/>
      <c r="B13" s="45"/>
      <c r="C13" s="45"/>
      <c r="D13" s="45"/>
      <c r="G13" s="45"/>
      <c r="H13" s="111"/>
      <c r="I13" s="111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</row>
    <row r="14" ht="35.25" customHeight="1">
      <c r="A14" s="45"/>
      <c r="B14" s="45"/>
      <c r="C14" s="45"/>
      <c r="D14" s="45"/>
      <c r="E14" s="45"/>
      <c r="F14" s="45"/>
      <c r="G14" s="45"/>
      <c r="H14" s="111"/>
      <c r="I14" s="111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</row>
    <row r="15" ht="35.25" customHeight="1">
      <c r="A15" s="45"/>
      <c r="B15" s="45"/>
      <c r="C15" s="45"/>
      <c r="D15" s="45"/>
      <c r="E15" s="45"/>
      <c r="F15" s="45"/>
      <c r="G15" s="45"/>
      <c r="H15" s="111"/>
      <c r="I15" s="111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</row>
    <row r="16" ht="35.25" customHeight="1">
      <c r="A16" s="45"/>
      <c r="B16" s="45"/>
      <c r="C16" s="45"/>
      <c r="D16" s="45"/>
      <c r="E16" s="45"/>
      <c r="F16" s="45"/>
      <c r="G16" s="45"/>
      <c r="H16" s="111"/>
      <c r="I16" s="111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</row>
    <row r="17" ht="35.25" customHeight="1">
      <c r="A17" s="45"/>
      <c r="B17" s="45"/>
      <c r="C17" s="45"/>
      <c r="D17" s="45"/>
      <c r="E17" s="45"/>
      <c r="F17" s="45"/>
      <c r="G17" s="45"/>
      <c r="H17" s="111"/>
      <c r="I17" s="111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</row>
    <row r="18" ht="35.25" customHeight="1">
      <c r="A18" s="45"/>
      <c r="E18" s="45"/>
      <c r="F18" s="45"/>
      <c r="G18" s="45"/>
      <c r="H18" s="111"/>
      <c r="I18" s="111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</row>
    <row r="19" ht="35.25" customHeight="1">
      <c r="A19" s="45"/>
      <c r="E19" s="45"/>
      <c r="F19" s="45"/>
      <c r="G19" s="45"/>
      <c r="H19" s="111"/>
      <c r="I19" s="111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</row>
    <row r="20" ht="35.25" customHeight="1">
      <c r="A20" s="45"/>
      <c r="E20" s="45"/>
      <c r="F20" s="45"/>
      <c r="G20" s="45"/>
      <c r="H20" s="111"/>
      <c r="I20" s="111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</row>
    <row r="21" ht="35.25" customHeight="1">
      <c r="A21" s="45"/>
      <c r="E21" s="45"/>
      <c r="F21" s="45"/>
      <c r="G21" s="45"/>
      <c r="H21" s="111"/>
      <c r="I21" s="111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</row>
    <row r="22" ht="35.25" customHeight="1">
      <c r="A22" s="45"/>
      <c r="E22" s="45"/>
      <c r="F22" s="45"/>
      <c r="G22" s="45"/>
      <c r="H22" s="111"/>
      <c r="I22" s="111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</row>
    <row r="23" ht="56.25" customHeight="1">
      <c r="A23" s="45"/>
      <c r="E23" s="45"/>
      <c r="F23" s="45"/>
      <c r="G23" s="45"/>
      <c r="H23" s="111"/>
      <c r="I23" s="111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</row>
    <row r="24" ht="35.25" customHeight="1">
      <c r="A24" s="45"/>
      <c r="B24" s="45"/>
      <c r="C24" s="45"/>
      <c r="D24" s="45"/>
      <c r="E24" s="45"/>
      <c r="F24" s="45"/>
      <c r="G24" s="45"/>
      <c r="H24" s="111"/>
      <c r="I24" s="111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</row>
    <row r="25" ht="35.25" customHeight="1">
      <c r="A25" s="45"/>
      <c r="B25" s="45"/>
      <c r="C25" s="45"/>
      <c r="D25" s="45"/>
      <c r="E25" s="45"/>
      <c r="F25" s="45"/>
      <c r="G25" s="45"/>
      <c r="H25" s="111"/>
      <c r="I25" s="111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</row>
    <row r="26" ht="35.25" customHeight="1">
      <c r="A26" s="45"/>
      <c r="B26" s="45"/>
      <c r="C26" s="45"/>
      <c r="D26" s="45"/>
      <c r="E26" s="45"/>
      <c r="F26" s="45"/>
      <c r="G26" s="45"/>
      <c r="H26" s="111"/>
      <c r="I26" s="111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</row>
    <row r="27" ht="35.25" customHeight="1">
      <c r="A27" s="45"/>
      <c r="B27" s="45"/>
      <c r="C27" s="45"/>
      <c r="D27" s="45"/>
      <c r="E27" s="45"/>
      <c r="F27" s="45"/>
      <c r="G27" s="45"/>
      <c r="H27" s="111"/>
      <c r="I27" s="111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</row>
    <row r="28" ht="35.25" customHeight="1">
      <c r="A28" s="45"/>
      <c r="B28" s="45"/>
      <c r="C28" s="45"/>
      <c r="D28" s="45"/>
      <c r="E28" s="45"/>
      <c r="F28" s="45"/>
      <c r="G28" s="45"/>
      <c r="H28" s="111"/>
      <c r="I28" s="111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</row>
    <row r="29" ht="35.25" customHeight="1">
      <c r="A29" s="45"/>
      <c r="B29" s="45"/>
      <c r="C29" s="45"/>
      <c r="D29" s="45"/>
      <c r="E29" s="45"/>
      <c r="F29" s="45"/>
      <c r="G29" s="45"/>
      <c r="H29" s="111"/>
      <c r="I29" s="111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ht="35.25" customHeight="1">
      <c r="A30" s="45"/>
      <c r="B30" s="45"/>
      <c r="C30" s="45"/>
      <c r="D30" s="45"/>
      <c r="E30" s="45"/>
      <c r="F30" s="45"/>
      <c r="G30" s="45"/>
      <c r="H30" s="111"/>
      <c r="I30" s="111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</row>
    <row r="31" ht="35.25" customHeight="1">
      <c r="A31" s="45"/>
      <c r="B31" s="45"/>
      <c r="C31" s="45"/>
      <c r="D31" s="45"/>
      <c r="E31" s="45"/>
      <c r="F31" s="45"/>
      <c r="G31" s="45"/>
      <c r="H31" s="111"/>
      <c r="I31" s="111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ht="35.25" customHeight="1">
      <c r="A32" s="45"/>
      <c r="B32" s="45"/>
      <c r="C32" s="45"/>
      <c r="D32" s="45"/>
      <c r="E32" s="45"/>
      <c r="F32" s="45"/>
      <c r="G32" s="45"/>
      <c r="H32" s="111"/>
      <c r="I32" s="111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</row>
    <row r="33" ht="35.25" customHeight="1">
      <c r="A33" s="45"/>
      <c r="B33" s="45"/>
      <c r="C33" s="45"/>
      <c r="D33" s="45"/>
      <c r="E33" s="45"/>
      <c r="F33" s="45"/>
      <c r="G33" s="45"/>
      <c r="H33" s="111"/>
      <c r="I33" s="111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ht="35.25" customHeight="1">
      <c r="A34" s="45"/>
      <c r="B34" s="45"/>
      <c r="C34" s="45"/>
      <c r="D34" s="45"/>
      <c r="E34" s="45"/>
      <c r="F34" s="45"/>
      <c r="G34" s="45"/>
      <c r="H34" s="111"/>
      <c r="I34" s="111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</row>
    <row r="35" ht="35.25" customHeight="1">
      <c r="A35" s="45"/>
      <c r="B35" s="45"/>
      <c r="C35" s="45"/>
      <c r="D35" s="45"/>
      <c r="E35" s="45"/>
      <c r="F35" s="45"/>
      <c r="G35" s="45"/>
      <c r="H35" s="111"/>
      <c r="I35" s="111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</row>
    <row r="36" ht="35.25" customHeight="1">
      <c r="A36" s="45"/>
      <c r="B36" s="45"/>
      <c r="C36" s="45"/>
      <c r="D36" s="45"/>
      <c r="E36" s="45"/>
      <c r="F36" s="45"/>
      <c r="G36" s="45"/>
      <c r="H36" s="111"/>
      <c r="I36" s="111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</row>
    <row r="37" ht="35.25" customHeight="1">
      <c r="A37" s="45"/>
      <c r="B37" s="45"/>
      <c r="C37" s="45"/>
      <c r="D37" s="45"/>
      <c r="E37" s="45"/>
      <c r="F37" s="45"/>
      <c r="G37" s="45"/>
      <c r="H37" s="111"/>
      <c r="I37" s="111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</row>
    <row r="38" ht="35.25" customHeight="1">
      <c r="A38" s="45"/>
      <c r="B38" s="45"/>
      <c r="C38" s="45"/>
      <c r="D38" s="45"/>
      <c r="E38" s="45"/>
      <c r="F38" s="45"/>
      <c r="G38" s="45"/>
      <c r="H38" s="111"/>
      <c r="I38" s="111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</row>
    <row r="39" ht="35.25" customHeight="1">
      <c r="A39" s="45"/>
      <c r="B39" s="45"/>
      <c r="C39" s="45"/>
      <c r="D39" s="45"/>
      <c r="E39" s="45"/>
      <c r="F39" s="45"/>
      <c r="G39" s="45"/>
      <c r="H39" s="111"/>
      <c r="I39" s="111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</row>
    <row r="40" ht="35.25" customHeight="1">
      <c r="A40" s="45"/>
      <c r="B40" s="45"/>
      <c r="C40" s="45"/>
      <c r="D40" s="45"/>
      <c r="E40" s="45"/>
      <c r="F40" s="45"/>
      <c r="G40" s="45"/>
      <c r="H40" s="111"/>
      <c r="I40" s="111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</row>
    <row r="41" ht="35.25" customHeight="1">
      <c r="A41" s="45"/>
      <c r="B41" s="45"/>
      <c r="C41" s="45"/>
      <c r="D41" s="45"/>
      <c r="E41" s="45"/>
      <c r="F41" s="45"/>
      <c r="G41" s="45"/>
      <c r="H41" s="111"/>
      <c r="I41" s="111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ht="35.25" customHeight="1">
      <c r="A42" s="45"/>
      <c r="B42" s="45"/>
      <c r="C42" s="45"/>
      <c r="D42" s="45"/>
      <c r="E42" s="45"/>
      <c r="F42" s="45"/>
      <c r="G42" s="45"/>
      <c r="H42" s="111"/>
      <c r="I42" s="111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</row>
    <row r="43" ht="35.25" customHeight="1">
      <c r="A43" s="45"/>
      <c r="B43" s="45"/>
      <c r="C43" s="45"/>
      <c r="D43" s="45"/>
      <c r="E43" s="45"/>
      <c r="F43" s="45"/>
      <c r="G43" s="45"/>
      <c r="H43" s="111"/>
      <c r="I43" s="111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ht="35.25" customHeight="1">
      <c r="A44" s="45"/>
      <c r="B44" s="45"/>
      <c r="C44" s="45"/>
      <c r="D44" s="45"/>
      <c r="E44" s="45"/>
      <c r="F44" s="45"/>
      <c r="G44" s="45"/>
      <c r="H44" s="111"/>
      <c r="I44" s="111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</row>
    <row r="45" ht="35.25" customHeight="1">
      <c r="A45" s="45"/>
      <c r="B45" s="45"/>
      <c r="C45" s="45"/>
      <c r="D45" s="45"/>
      <c r="E45" s="45"/>
      <c r="F45" s="45"/>
      <c r="G45" s="45"/>
      <c r="H45" s="111"/>
      <c r="I45" s="111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</row>
    <row r="46" ht="35.25" customHeight="1">
      <c r="A46" s="45"/>
      <c r="B46" s="45"/>
      <c r="C46" s="45"/>
      <c r="D46" s="45"/>
      <c r="E46" s="45"/>
      <c r="F46" s="45"/>
      <c r="G46" s="45"/>
      <c r="H46" s="111"/>
      <c r="I46" s="111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</row>
    <row r="47" ht="35.25" customHeight="1">
      <c r="A47" s="45"/>
      <c r="B47" s="45"/>
      <c r="C47" s="45"/>
      <c r="D47" s="45"/>
      <c r="E47" s="45"/>
      <c r="F47" s="45"/>
      <c r="G47" s="45"/>
      <c r="H47" s="111"/>
      <c r="I47" s="111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</row>
    <row r="48" ht="35.25" customHeight="1">
      <c r="A48" s="45"/>
      <c r="B48" s="45"/>
      <c r="C48" s="45"/>
      <c r="D48" s="45"/>
      <c r="E48" s="45"/>
      <c r="F48" s="45"/>
      <c r="G48" s="45"/>
      <c r="H48" s="111"/>
      <c r="I48" s="111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</row>
    <row r="49" ht="35.25" customHeight="1">
      <c r="A49" s="45"/>
      <c r="B49" s="45"/>
      <c r="C49" s="45"/>
      <c r="D49" s="45"/>
      <c r="E49" s="45"/>
      <c r="F49" s="45"/>
      <c r="G49" s="45"/>
      <c r="H49" s="111"/>
      <c r="I49" s="111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</row>
    <row r="50" ht="35.25" customHeight="1">
      <c r="A50" s="45"/>
      <c r="B50" s="45"/>
      <c r="C50" s="45"/>
      <c r="D50" s="45"/>
      <c r="E50" s="45"/>
      <c r="F50" s="45"/>
      <c r="G50" s="45"/>
      <c r="H50" s="111"/>
      <c r="I50" s="111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</row>
    <row r="51" ht="35.25" customHeight="1">
      <c r="A51" s="45"/>
      <c r="B51" s="45"/>
      <c r="C51" s="45"/>
      <c r="D51" s="45"/>
      <c r="E51" s="45"/>
      <c r="F51" s="45"/>
      <c r="G51" s="45"/>
      <c r="H51" s="111"/>
      <c r="I51" s="111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ht="35.25" customHeight="1">
      <c r="A52" s="45"/>
      <c r="B52" s="45"/>
      <c r="C52" s="45"/>
      <c r="D52" s="45"/>
      <c r="E52" s="45"/>
      <c r="F52" s="45"/>
      <c r="G52" s="45"/>
      <c r="H52" s="111"/>
      <c r="I52" s="111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</row>
    <row r="53" ht="35.25" customHeight="1">
      <c r="A53" s="45"/>
      <c r="B53" s="45"/>
      <c r="C53" s="45"/>
      <c r="D53" s="45"/>
      <c r="E53" s="45"/>
      <c r="F53" s="45"/>
      <c r="G53" s="45"/>
      <c r="H53" s="111"/>
      <c r="I53" s="111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</row>
    <row r="54" ht="35.25" customHeight="1">
      <c r="A54" s="45"/>
      <c r="B54" s="45"/>
      <c r="C54" s="45"/>
      <c r="D54" s="45"/>
      <c r="E54" s="45"/>
      <c r="F54" s="45"/>
      <c r="G54" s="45"/>
      <c r="H54" s="111"/>
      <c r="I54" s="111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</row>
    <row r="55" ht="35.25" customHeight="1">
      <c r="A55" s="45"/>
      <c r="B55" s="45"/>
      <c r="C55" s="45"/>
      <c r="D55" s="45"/>
      <c r="E55" s="45"/>
      <c r="F55" s="45"/>
      <c r="G55" s="45"/>
      <c r="H55" s="111"/>
      <c r="I55" s="111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</row>
    <row r="56" ht="35.25" customHeight="1">
      <c r="A56" s="45"/>
      <c r="B56" s="45"/>
      <c r="C56" s="45"/>
      <c r="D56" s="45"/>
      <c r="E56" s="45"/>
      <c r="F56" s="45"/>
      <c r="G56" s="45"/>
      <c r="H56" s="111"/>
      <c r="I56" s="111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</row>
    <row r="57" ht="35.25" customHeight="1">
      <c r="A57" s="45"/>
      <c r="B57" s="45"/>
      <c r="C57" s="45"/>
      <c r="D57" s="45"/>
      <c r="E57" s="45"/>
      <c r="F57" s="45"/>
      <c r="G57" s="45"/>
      <c r="H57" s="111"/>
      <c r="I57" s="111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</row>
    <row r="58" ht="35.25" customHeight="1">
      <c r="A58" s="45"/>
      <c r="B58" s="45"/>
      <c r="C58" s="45"/>
      <c r="D58" s="45"/>
      <c r="E58" s="45"/>
      <c r="F58" s="45"/>
      <c r="G58" s="45"/>
      <c r="H58" s="111"/>
      <c r="I58" s="111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</row>
    <row r="59" ht="35.25" customHeight="1">
      <c r="A59" s="45"/>
      <c r="B59" s="45"/>
      <c r="C59" s="45"/>
      <c r="D59" s="45"/>
      <c r="E59" s="45"/>
      <c r="F59" s="45"/>
      <c r="G59" s="45"/>
      <c r="H59" s="111"/>
      <c r="I59" s="111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</row>
    <row r="60" ht="35.25" customHeight="1">
      <c r="A60" s="45"/>
      <c r="B60" s="45"/>
      <c r="C60" s="45"/>
      <c r="D60" s="45"/>
      <c r="E60" s="45"/>
      <c r="F60" s="45"/>
      <c r="G60" s="45"/>
      <c r="H60" s="111"/>
      <c r="I60" s="111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</row>
    <row r="61" ht="35.25" customHeight="1">
      <c r="A61" s="45"/>
      <c r="B61" s="45"/>
      <c r="C61" s="45"/>
      <c r="D61" s="45"/>
      <c r="E61" s="45"/>
      <c r="F61" s="45"/>
      <c r="G61" s="45"/>
      <c r="H61" s="111"/>
      <c r="I61" s="111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</row>
    <row r="62" ht="35.25" customHeight="1">
      <c r="A62" s="45"/>
      <c r="B62" s="45"/>
      <c r="C62" s="45"/>
      <c r="D62" s="45"/>
      <c r="E62" s="45"/>
      <c r="F62" s="45"/>
      <c r="G62" s="45"/>
      <c r="H62" s="111"/>
      <c r="I62" s="111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</row>
    <row r="63" ht="35.25" customHeight="1">
      <c r="A63" s="45"/>
      <c r="B63" s="45"/>
      <c r="C63" s="45"/>
      <c r="D63" s="45"/>
      <c r="E63" s="45"/>
      <c r="F63" s="45"/>
      <c r="G63" s="45"/>
      <c r="H63" s="111"/>
      <c r="I63" s="111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</row>
    <row r="64" ht="35.25" customHeight="1">
      <c r="A64" s="45"/>
      <c r="B64" s="45"/>
      <c r="C64" s="45"/>
      <c r="D64" s="45"/>
      <c r="E64" s="45"/>
      <c r="F64" s="45"/>
      <c r="G64" s="45"/>
      <c r="H64" s="111"/>
      <c r="I64" s="111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</row>
    <row r="65" ht="35.25" customHeight="1">
      <c r="A65" s="45"/>
      <c r="B65" s="45"/>
      <c r="C65" s="45"/>
      <c r="D65" s="45"/>
      <c r="E65" s="45"/>
      <c r="F65" s="45"/>
      <c r="G65" s="45"/>
      <c r="H65" s="111"/>
      <c r="I65" s="111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</row>
    <row r="66" ht="35.25" customHeight="1">
      <c r="A66" s="45"/>
      <c r="B66" s="45"/>
      <c r="C66" s="45"/>
      <c r="D66" s="45"/>
      <c r="E66" s="45"/>
      <c r="F66" s="45"/>
      <c r="G66" s="45"/>
      <c r="H66" s="111"/>
      <c r="I66" s="111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</row>
    <row r="67" ht="35.25" customHeight="1">
      <c r="A67" s="45"/>
      <c r="B67" s="45"/>
      <c r="C67" s="45"/>
      <c r="D67" s="45"/>
      <c r="E67" s="45"/>
      <c r="F67" s="45"/>
      <c r="G67" s="45"/>
      <c r="H67" s="111"/>
      <c r="I67" s="111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</row>
    <row r="68" ht="35.25" customHeight="1">
      <c r="A68" s="45"/>
      <c r="B68" s="45"/>
      <c r="C68" s="45"/>
      <c r="D68" s="45"/>
      <c r="E68" s="45"/>
      <c r="F68" s="45"/>
      <c r="G68" s="45"/>
      <c r="H68" s="111"/>
      <c r="I68" s="111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</row>
    <row r="69" ht="35.25" customHeight="1">
      <c r="A69" s="45"/>
      <c r="B69" s="45"/>
      <c r="C69" s="45"/>
      <c r="D69" s="45"/>
      <c r="E69" s="45"/>
      <c r="F69" s="45"/>
      <c r="G69" s="45"/>
      <c r="H69" s="111"/>
      <c r="I69" s="111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</row>
    <row r="70" ht="35.25" customHeight="1">
      <c r="A70" s="45"/>
      <c r="B70" s="45"/>
      <c r="C70" s="45"/>
      <c r="D70" s="45"/>
      <c r="E70" s="45"/>
      <c r="F70" s="45"/>
      <c r="G70" s="45"/>
      <c r="H70" s="111"/>
      <c r="I70" s="111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</row>
    <row r="71" ht="35.25" customHeight="1">
      <c r="A71" s="45"/>
      <c r="B71" s="45"/>
      <c r="C71" s="45"/>
      <c r="D71" s="45"/>
      <c r="E71" s="45"/>
      <c r="F71" s="45"/>
      <c r="G71" s="45"/>
      <c r="H71" s="111"/>
      <c r="I71" s="111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</row>
    <row r="72" ht="35.25" customHeight="1">
      <c r="A72" s="45"/>
      <c r="B72" s="45"/>
      <c r="C72" s="45"/>
      <c r="D72" s="45"/>
      <c r="E72" s="45"/>
      <c r="F72" s="45"/>
      <c r="G72" s="45"/>
      <c r="H72" s="111"/>
      <c r="I72" s="111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</row>
    <row r="73" ht="35.25" customHeight="1">
      <c r="A73" s="45"/>
      <c r="B73" s="45"/>
      <c r="C73" s="45"/>
      <c r="D73" s="45"/>
      <c r="E73" s="45"/>
      <c r="F73" s="45"/>
      <c r="G73" s="45"/>
      <c r="H73" s="111"/>
      <c r="I73" s="111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</row>
    <row r="74" ht="35.25" customHeight="1">
      <c r="A74" s="45"/>
      <c r="B74" s="45"/>
      <c r="C74" s="45"/>
      <c r="D74" s="45"/>
      <c r="E74" s="45"/>
      <c r="F74" s="45"/>
      <c r="G74" s="45"/>
      <c r="H74" s="111"/>
      <c r="I74" s="111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</row>
    <row r="75" ht="35.25" customHeight="1">
      <c r="A75" s="45"/>
      <c r="B75" s="45"/>
      <c r="C75" s="45"/>
      <c r="D75" s="45"/>
      <c r="E75" s="45"/>
      <c r="F75" s="45"/>
      <c r="G75" s="45"/>
      <c r="H75" s="111"/>
      <c r="I75" s="111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</row>
    <row r="76" ht="35.25" customHeight="1">
      <c r="A76" s="45"/>
      <c r="B76" s="45"/>
      <c r="C76" s="45"/>
      <c r="D76" s="45"/>
      <c r="E76" s="45"/>
      <c r="F76" s="45"/>
      <c r="G76" s="45"/>
      <c r="H76" s="111"/>
      <c r="I76" s="111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</row>
    <row r="77" ht="35.25" customHeight="1">
      <c r="A77" s="45"/>
      <c r="B77" s="45"/>
      <c r="C77" s="45"/>
      <c r="D77" s="45"/>
      <c r="E77" s="45"/>
      <c r="F77" s="45"/>
      <c r="G77" s="45"/>
      <c r="H77" s="111"/>
      <c r="I77" s="111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</row>
    <row r="78" ht="35.25" customHeight="1">
      <c r="A78" s="45"/>
      <c r="B78" s="45"/>
      <c r="C78" s="45"/>
      <c r="D78" s="45"/>
      <c r="E78" s="45"/>
      <c r="F78" s="45"/>
      <c r="G78" s="45"/>
      <c r="H78" s="111"/>
      <c r="I78" s="111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</row>
    <row r="79" ht="35.25" customHeight="1">
      <c r="A79" s="45"/>
      <c r="B79" s="45"/>
      <c r="C79" s="45"/>
      <c r="D79" s="45"/>
      <c r="E79" s="45"/>
      <c r="F79" s="45"/>
      <c r="G79" s="45"/>
      <c r="H79" s="111"/>
      <c r="I79" s="111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</row>
    <row r="80" ht="35.25" customHeight="1">
      <c r="A80" s="45"/>
      <c r="B80" s="45"/>
      <c r="C80" s="45"/>
      <c r="D80" s="45"/>
      <c r="E80" s="45"/>
      <c r="F80" s="45"/>
      <c r="G80" s="45"/>
      <c r="H80" s="111"/>
      <c r="I80" s="111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</row>
    <row r="81" ht="35.25" customHeight="1">
      <c r="A81" s="45"/>
      <c r="B81" s="45"/>
      <c r="C81" s="45"/>
      <c r="D81" s="45"/>
      <c r="E81" s="45"/>
      <c r="F81" s="45"/>
      <c r="G81" s="45"/>
      <c r="H81" s="111"/>
      <c r="I81" s="111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</row>
    <row r="82" ht="35.25" customHeight="1">
      <c r="A82" s="45"/>
      <c r="B82" s="45"/>
      <c r="C82" s="45"/>
      <c r="D82" s="45"/>
      <c r="E82" s="45"/>
      <c r="F82" s="45"/>
      <c r="G82" s="45"/>
      <c r="H82" s="111"/>
      <c r="I82" s="111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</row>
    <row r="83" ht="35.25" customHeight="1">
      <c r="A83" s="45"/>
      <c r="B83" s="45"/>
      <c r="C83" s="45"/>
      <c r="D83" s="45"/>
      <c r="E83" s="45"/>
      <c r="F83" s="45"/>
      <c r="G83" s="45"/>
      <c r="H83" s="111"/>
      <c r="I83" s="111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</row>
    <row r="84" ht="35.25" customHeight="1">
      <c r="A84" s="45"/>
      <c r="B84" s="45"/>
      <c r="C84" s="45"/>
      <c r="D84" s="45"/>
      <c r="E84" s="45"/>
      <c r="F84" s="45"/>
      <c r="G84" s="45"/>
      <c r="H84" s="111"/>
      <c r="I84" s="111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</row>
    <row r="85" ht="35.25" customHeight="1">
      <c r="A85" s="45"/>
      <c r="B85" s="45"/>
      <c r="C85" s="45"/>
      <c r="D85" s="45"/>
      <c r="E85" s="45"/>
      <c r="F85" s="45"/>
      <c r="G85" s="45"/>
      <c r="H85" s="111"/>
      <c r="I85" s="111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</row>
    <row r="86" ht="35.25" customHeight="1">
      <c r="A86" s="45"/>
      <c r="B86" s="45"/>
      <c r="C86" s="45"/>
      <c r="D86" s="45"/>
      <c r="E86" s="45"/>
      <c r="F86" s="45"/>
      <c r="G86" s="45"/>
      <c r="H86" s="111"/>
      <c r="I86" s="111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</row>
    <row r="87" ht="35.25" customHeight="1">
      <c r="A87" s="45"/>
      <c r="B87" s="45"/>
      <c r="C87" s="45"/>
      <c r="D87" s="45"/>
      <c r="E87" s="45"/>
      <c r="F87" s="45"/>
      <c r="G87" s="45"/>
      <c r="H87" s="111"/>
      <c r="I87" s="111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</row>
    <row r="88" ht="35.25" customHeight="1">
      <c r="A88" s="45"/>
      <c r="B88" s="45"/>
      <c r="C88" s="45"/>
      <c r="D88" s="45"/>
      <c r="E88" s="45"/>
      <c r="F88" s="45"/>
      <c r="G88" s="45"/>
      <c r="H88" s="111"/>
      <c r="I88" s="111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</row>
    <row r="89" ht="35.25" customHeight="1">
      <c r="A89" s="45"/>
      <c r="B89" s="45"/>
      <c r="C89" s="45"/>
      <c r="D89" s="45"/>
      <c r="E89" s="45"/>
      <c r="F89" s="45"/>
      <c r="G89" s="45"/>
      <c r="H89" s="111"/>
      <c r="I89" s="111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</row>
    <row r="90" ht="35.25" customHeight="1">
      <c r="A90" s="45"/>
      <c r="B90" s="45"/>
      <c r="C90" s="45"/>
      <c r="D90" s="45"/>
      <c r="E90" s="45"/>
      <c r="F90" s="45"/>
      <c r="G90" s="45"/>
      <c r="H90" s="111"/>
      <c r="I90" s="111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</row>
    <row r="91" ht="35.25" customHeight="1">
      <c r="A91" s="45"/>
      <c r="B91" s="45"/>
      <c r="C91" s="45"/>
      <c r="D91" s="45"/>
      <c r="E91" s="45"/>
      <c r="F91" s="45"/>
      <c r="G91" s="45"/>
      <c r="H91" s="111"/>
      <c r="I91" s="111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</row>
    <row r="92" ht="35.25" customHeight="1">
      <c r="A92" s="45"/>
      <c r="B92" s="45"/>
      <c r="C92" s="45"/>
      <c r="D92" s="45"/>
      <c r="E92" s="45"/>
      <c r="F92" s="45"/>
      <c r="G92" s="45"/>
      <c r="H92" s="111"/>
      <c r="I92" s="111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</row>
    <row r="93" ht="35.25" customHeight="1">
      <c r="A93" s="45"/>
      <c r="B93" s="45"/>
      <c r="C93" s="45"/>
      <c r="D93" s="45"/>
      <c r="E93" s="45"/>
      <c r="F93" s="45"/>
      <c r="G93" s="45"/>
      <c r="H93" s="111"/>
      <c r="I93" s="111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</row>
    <row r="94" ht="35.25" customHeight="1">
      <c r="A94" s="45"/>
      <c r="B94" s="45"/>
      <c r="C94" s="45"/>
      <c r="D94" s="45"/>
      <c r="E94" s="45"/>
      <c r="F94" s="45"/>
      <c r="G94" s="45"/>
      <c r="H94" s="111"/>
      <c r="I94" s="111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</row>
    <row r="95" ht="35.25" customHeight="1">
      <c r="A95" s="45"/>
      <c r="B95" s="45"/>
      <c r="C95" s="45"/>
      <c r="D95" s="45"/>
      <c r="E95" s="45"/>
      <c r="F95" s="45"/>
      <c r="G95" s="45"/>
      <c r="H95" s="111"/>
      <c r="I95" s="111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</row>
    <row r="96" ht="35.25" customHeight="1">
      <c r="A96" s="45"/>
      <c r="B96" s="45"/>
      <c r="C96" s="45"/>
      <c r="D96" s="45"/>
      <c r="E96" s="45"/>
      <c r="F96" s="45"/>
      <c r="G96" s="45"/>
      <c r="H96" s="111"/>
      <c r="I96" s="111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</row>
    <row r="97" ht="35.25" customHeight="1">
      <c r="A97" s="45"/>
      <c r="B97" s="45"/>
      <c r="C97" s="45"/>
      <c r="D97" s="45"/>
      <c r="E97" s="45"/>
      <c r="F97" s="45"/>
      <c r="G97" s="45"/>
      <c r="H97" s="111"/>
      <c r="I97" s="111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</row>
    <row r="98" ht="35.25" customHeight="1">
      <c r="A98" s="45"/>
      <c r="B98" s="45"/>
      <c r="C98" s="45"/>
      <c r="D98" s="45"/>
      <c r="E98" s="45"/>
      <c r="F98" s="45"/>
      <c r="G98" s="45"/>
      <c r="H98" s="111"/>
      <c r="I98" s="111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</row>
    <row r="99" ht="35.25" customHeight="1">
      <c r="A99" s="45"/>
      <c r="B99" s="45"/>
      <c r="C99" s="45"/>
      <c r="D99" s="45"/>
      <c r="E99" s="45"/>
      <c r="F99" s="45"/>
      <c r="G99" s="45"/>
      <c r="H99" s="111"/>
      <c r="I99" s="111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</row>
    <row r="100" ht="35.25" customHeight="1">
      <c r="A100" s="45"/>
      <c r="B100" s="45"/>
      <c r="C100" s="45"/>
      <c r="D100" s="45"/>
      <c r="E100" s="45"/>
      <c r="F100" s="45"/>
      <c r="G100" s="45"/>
      <c r="H100" s="111"/>
      <c r="I100" s="111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</row>
    <row r="101" ht="35.25" customHeight="1">
      <c r="A101" s="45"/>
      <c r="B101" s="45"/>
      <c r="C101" s="45"/>
      <c r="D101" s="45"/>
      <c r="E101" s="45"/>
      <c r="F101" s="45"/>
      <c r="G101" s="45"/>
      <c r="H101" s="111"/>
      <c r="I101" s="111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</row>
    <row r="102" ht="35.25" customHeight="1">
      <c r="A102" s="45"/>
      <c r="B102" s="45"/>
      <c r="C102" s="45"/>
      <c r="D102" s="45"/>
      <c r="E102" s="45"/>
      <c r="F102" s="45"/>
      <c r="G102" s="45"/>
      <c r="H102" s="111"/>
      <c r="I102" s="111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</row>
    <row r="103" ht="35.25" customHeight="1">
      <c r="A103" s="45"/>
      <c r="B103" s="45"/>
      <c r="C103" s="45"/>
      <c r="D103" s="45"/>
      <c r="E103" s="45"/>
      <c r="F103" s="45"/>
      <c r="G103" s="45"/>
      <c r="H103" s="111"/>
      <c r="I103" s="111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</row>
    <row r="104" ht="35.25" customHeight="1">
      <c r="A104" s="45"/>
      <c r="B104" s="45"/>
      <c r="C104" s="45"/>
      <c r="D104" s="45"/>
      <c r="E104" s="45"/>
      <c r="F104" s="45"/>
      <c r="G104" s="45"/>
      <c r="H104" s="111"/>
      <c r="I104" s="111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</row>
    <row r="105" ht="35.25" customHeight="1">
      <c r="A105" s="45"/>
      <c r="B105" s="45"/>
      <c r="C105" s="45"/>
      <c r="D105" s="45"/>
      <c r="E105" s="45"/>
      <c r="F105" s="45"/>
      <c r="G105" s="45"/>
      <c r="H105" s="111"/>
      <c r="I105" s="111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</row>
    <row r="106" ht="35.25" customHeight="1">
      <c r="A106" s="45"/>
      <c r="B106" s="45"/>
      <c r="C106" s="45"/>
      <c r="D106" s="45"/>
      <c r="E106" s="45"/>
      <c r="F106" s="45"/>
      <c r="G106" s="45"/>
      <c r="H106" s="111"/>
      <c r="I106" s="111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</row>
    <row r="107" ht="35.25" customHeight="1">
      <c r="A107" s="45"/>
      <c r="B107" s="45"/>
      <c r="C107" s="45"/>
      <c r="D107" s="45"/>
      <c r="E107" s="45"/>
      <c r="F107" s="45"/>
      <c r="G107" s="45"/>
      <c r="H107" s="111"/>
      <c r="I107" s="111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</row>
    <row r="108" ht="35.25" customHeight="1">
      <c r="A108" s="45"/>
      <c r="B108" s="45"/>
      <c r="C108" s="45"/>
      <c r="D108" s="45"/>
      <c r="E108" s="45"/>
      <c r="F108" s="45"/>
      <c r="G108" s="45"/>
      <c r="H108" s="111"/>
      <c r="I108" s="111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</row>
    <row r="109" ht="35.25" customHeight="1">
      <c r="A109" s="45"/>
      <c r="B109" s="45"/>
      <c r="C109" s="45"/>
      <c r="D109" s="45"/>
      <c r="E109" s="45"/>
      <c r="F109" s="45"/>
      <c r="G109" s="45"/>
      <c r="H109" s="111"/>
      <c r="I109" s="111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</row>
    <row r="110" ht="35.25" customHeight="1">
      <c r="A110" s="45"/>
      <c r="B110" s="45"/>
      <c r="C110" s="45"/>
      <c r="D110" s="45"/>
      <c r="E110" s="45"/>
      <c r="F110" s="45"/>
      <c r="G110" s="45"/>
      <c r="H110" s="111"/>
      <c r="I110" s="111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</row>
    <row r="111" ht="35.25" customHeight="1">
      <c r="A111" s="45"/>
      <c r="B111" s="45"/>
      <c r="C111" s="45"/>
      <c r="D111" s="45"/>
      <c r="E111" s="45"/>
      <c r="F111" s="45"/>
      <c r="G111" s="45"/>
      <c r="H111" s="111"/>
      <c r="I111" s="111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</row>
    <row r="112" ht="35.25" customHeight="1">
      <c r="A112" s="45"/>
      <c r="B112" s="45"/>
      <c r="C112" s="45"/>
      <c r="D112" s="45"/>
      <c r="E112" s="45"/>
      <c r="F112" s="45"/>
      <c r="G112" s="45"/>
      <c r="H112" s="111"/>
      <c r="I112" s="111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</row>
    <row r="113" ht="35.25" customHeight="1">
      <c r="A113" s="45"/>
      <c r="B113" s="45"/>
      <c r="C113" s="45"/>
      <c r="D113" s="45"/>
      <c r="E113" s="45"/>
      <c r="F113" s="45"/>
      <c r="G113" s="45"/>
      <c r="H113" s="111"/>
      <c r="I113" s="111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</row>
    <row r="114" ht="35.25" customHeight="1">
      <c r="A114" s="45"/>
      <c r="B114" s="45"/>
      <c r="C114" s="45"/>
      <c r="D114" s="45"/>
      <c r="E114" s="45"/>
      <c r="F114" s="45"/>
      <c r="G114" s="45"/>
      <c r="H114" s="111"/>
      <c r="I114" s="111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</row>
    <row r="115" ht="35.25" customHeight="1">
      <c r="A115" s="45"/>
      <c r="B115" s="45"/>
      <c r="C115" s="45"/>
      <c r="D115" s="45"/>
      <c r="E115" s="45"/>
      <c r="F115" s="45"/>
      <c r="G115" s="45"/>
      <c r="H115" s="111"/>
      <c r="I115" s="111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</row>
    <row r="116" ht="35.25" customHeight="1">
      <c r="A116" s="45"/>
      <c r="B116" s="45"/>
      <c r="C116" s="45"/>
      <c r="D116" s="45"/>
      <c r="E116" s="45"/>
      <c r="F116" s="45"/>
      <c r="G116" s="45"/>
      <c r="H116" s="111"/>
      <c r="I116" s="111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</row>
    <row r="117" ht="35.25" customHeight="1">
      <c r="A117" s="45"/>
      <c r="B117" s="45"/>
      <c r="C117" s="45"/>
      <c r="D117" s="45"/>
      <c r="E117" s="45"/>
      <c r="F117" s="45"/>
      <c r="G117" s="45"/>
      <c r="H117" s="111"/>
      <c r="I117" s="111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</row>
    <row r="118" ht="35.25" customHeight="1">
      <c r="A118" s="45"/>
      <c r="B118" s="45"/>
      <c r="C118" s="45"/>
      <c r="D118" s="45"/>
      <c r="E118" s="45"/>
      <c r="F118" s="45"/>
      <c r="G118" s="45"/>
      <c r="H118" s="111"/>
      <c r="I118" s="111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</row>
    <row r="119" ht="35.25" customHeight="1">
      <c r="A119" s="45"/>
      <c r="B119" s="45"/>
      <c r="C119" s="45"/>
      <c r="D119" s="45"/>
      <c r="E119" s="45"/>
      <c r="F119" s="45"/>
      <c r="G119" s="45"/>
      <c r="H119" s="111"/>
      <c r="I119" s="111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</row>
    <row r="120" ht="35.25" customHeight="1">
      <c r="A120" s="45"/>
      <c r="B120" s="45"/>
      <c r="C120" s="45"/>
      <c r="D120" s="45"/>
      <c r="E120" s="45"/>
      <c r="F120" s="45"/>
      <c r="G120" s="45"/>
      <c r="H120" s="111"/>
      <c r="I120" s="111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</row>
    <row r="121" ht="35.25" customHeight="1">
      <c r="A121" s="45"/>
      <c r="B121" s="45"/>
      <c r="C121" s="45"/>
      <c r="D121" s="45"/>
      <c r="E121" s="45"/>
      <c r="F121" s="45"/>
      <c r="G121" s="45"/>
      <c r="H121" s="111"/>
      <c r="I121" s="111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</row>
    <row r="122" ht="35.25" customHeight="1">
      <c r="A122" s="45"/>
      <c r="B122" s="45"/>
      <c r="C122" s="45"/>
      <c r="D122" s="45"/>
      <c r="E122" s="45"/>
      <c r="F122" s="45"/>
      <c r="G122" s="45"/>
      <c r="H122" s="111"/>
      <c r="I122" s="111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</row>
    <row r="123" ht="35.25" customHeight="1">
      <c r="A123" s="45"/>
      <c r="B123" s="45"/>
      <c r="C123" s="45"/>
      <c r="D123" s="45"/>
      <c r="E123" s="45"/>
      <c r="F123" s="45"/>
      <c r="G123" s="45"/>
      <c r="H123" s="111"/>
      <c r="I123" s="111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</row>
    <row r="124" ht="35.25" customHeight="1">
      <c r="A124" s="45"/>
      <c r="B124" s="45"/>
      <c r="C124" s="45"/>
      <c r="D124" s="45"/>
      <c r="E124" s="45"/>
      <c r="F124" s="45"/>
      <c r="G124" s="45"/>
      <c r="H124" s="111"/>
      <c r="I124" s="111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</row>
    <row r="125" ht="35.25" customHeight="1">
      <c r="A125" s="45"/>
      <c r="B125" s="45"/>
      <c r="C125" s="45"/>
      <c r="D125" s="45"/>
      <c r="E125" s="45"/>
      <c r="F125" s="45"/>
      <c r="G125" s="45"/>
      <c r="H125" s="111"/>
      <c r="I125" s="111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</row>
    <row r="126" ht="35.25" customHeight="1">
      <c r="A126" s="45"/>
      <c r="B126" s="45"/>
      <c r="C126" s="45"/>
      <c r="D126" s="45"/>
      <c r="E126" s="45"/>
      <c r="F126" s="45"/>
      <c r="G126" s="45"/>
      <c r="H126" s="111"/>
      <c r="I126" s="111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</row>
    <row r="127" ht="35.25" customHeight="1">
      <c r="A127" s="45"/>
      <c r="B127" s="45"/>
      <c r="C127" s="45"/>
      <c r="D127" s="45"/>
      <c r="E127" s="45"/>
      <c r="F127" s="45"/>
      <c r="G127" s="45"/>
      <c r="H127" s="111"/>
      <c r="I127" s="111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</row>
    <row r="128" ht="35.25" customHeight="1">
      <c r="A128" s="45"/>
      <c r="B128" s="45"/>
      <c r="C128" s="45"/>
      <c r="D128" s="45"/>
      <c r="E128" s="45"/>
      <c r="F128" s="45"/>
      <c r="G128" s="45"/>
      <c r="H128" s="111"/>
      <c r="I128" s="111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</row>
    <row r="129" ht="35.25" customHeight="1">
      <c r="A129" s="45"/>
      <c r="B129" s="45"/>
      <c r="C129" s="45"/>
      <c r="D129" s="45"/>
      <c r="E129" s="45"/>
      <c r="F129" s="45"/>
      <c r="G129" s="45"/>
      <c r="H129" s="111"/>
      <c r="I129" s="111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</row>
    <row r="130" ht="35.25" customHeight="1">
      <c r="A130" s="45"/>
      <c r="B130" s="45"/>
      <c r="C130" s="45"/>
      <c r="D130" s="45"/>
      <c r="E130" s="45"/>
      <c r="F130" s="45"/>
      <c r="G130" s="45"/>
      <c r="H130" s="111"/>
      <c r="I130" s="111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</row>
    <row r="131" ht="35.25" customHeight="1">
      <c r="A131" s="45"/>
      <c r="B131" s="45"/>
      <c r="C131" s="45"/>
      <c r="D131" s="45"/>
      <c r="E131" s="45"/>
      <c r="F131" s="45"/>
      <c r="G131" s="45"/>
      <c r="H131" s="111"/>
      <c r="I131" s="111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</row>
    <row r="132" ht="35.25" customHeight="1">
      <c r="A132" s="45"/>
      <c r="B132" s="45"/>
      <c r="C132" s="45"/>
      <c r="D132" s="45"/>
      <c r="E132" s="45"/>
      <c r="F132" s="45"/>
      <c r="G132" s="45"/>
      <c r="H132" s="111"/>
      <c r="I132" s="111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</row>
    <row r="133" ht="35.25" customHeight="1">
      <c r="A133" s="45"/>
      <c r="B133" s="45"/>
      <c r="C133" s="45"/>
      <c r="D133" s="45"/>
      <c r="E133" s="45"/>
      <c r="F133" s="45"/>
      <c r="G133" s="45"/>
      <c r="H133" s="111"/>
      <c r="I133" s="111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</row>
    <row r="134" ht="35.25" customHeight="1">
      <c r="A134" s="45"/>
      <c r="B134" s="45"/>
      <c r="C134" s="45"/>
      <c r="D134" s="45"/>
      <c r="E134" s="45"/>
      <c r="F134" s="45"/>
      <c r="G134" s="45"/>
      <c r="H134" s="111"/>
      <c r="I134" s="111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</row>
    <row r="135" ht="35.25" customHeight="1">
      <c r="A135" s="45"/>
      <c r="B135" s="45"/>
      <c r="C135" s="45"/>
      <c r="D135" s="45"/>
      <c r="E135" s="45"/>
      <c r="F135" s="45"/>
      <c r="G135" s="45"/>
      <c r="H135" s="111"/>
      <c r="I135" s="111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</row>
    <row r="136" ht="35.25" customHeight="1">
      <c r="A136" s="45"/>
      <c r="B136" s="45"/>
      <c r="C136" s="45"/>
      <c r="D136" s="45"/>
      <c r="E136" s="45"/>
      <c r="F136" s="45"/>
      <c r="G136" s="45"/>
      <c r="H136" s="111"/>
      <c r="I136" s="111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</row>
    <row r="137" ht="35.25" customHeight="1">
      <c r="A137" s="45"/>
      <c r="B137" s="45"/>
      <c r="C137" s="45"/>
      <c r="D137" s="45"/>
      <c r="E137" s="45"/>
      <c r="F137" s="45"/>
      <c r="G137" s="45"/>
      <c r="H137" s="111"/>
      <c r="I137" s="111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</row>
    <row r="138" ht="35.25" customHeight="1">
      <c r="A138" s="45"/>
      <c r="B138" s="45"/>
      <c r="C138" s="45"/>
      <c r="D138" s="45"/>
      <c r="E138" s="45"/>
      <c r="F138" s="45"/>
      <c r="G138" s="45"/>
      <c r="H138" s="111"/>
      <c r="I138" s="111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</row>
    <row r="139" ht="35.25" customHeight="1">
      <c r="A139" s="45"/>
      <c r="B139" s="45"/>
      <c r="C139" s="45"/>
      <c r="D139" s="45"/>
      <c r="E139" s="45"/>
      <c r="F139" s="45"/>
      <c r="G139" s="45"/>
      <c r="H139" s="111"/>
      <c r="I139" s="111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</row>
    <row r="140" ht="35.25" customHeight="1">
      <c r="A140" s="45"/>
      <c r="B140" s="45"/>
      <c r="C140" s="45"/>
      <c r="D140" s="45"/>
      <c r="E140" s="45"/>
      <c r="F140" s="45"/>
      <c r="G140" s="45"/>
      <c r="H140" s="111"/>
      <c r="I140" s="111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</row>
    <row r="141" ht="35.25" customHeight="1">
      <c r="A141" s="45"/>
      <c r="B141" s="45"/>
      <c r="C141" s="45"/>
      <c r="D141" s="45"/>
      <c r="E141" s="45"/>
      <c r="F141" s="45"/>
      <c r="G141" s="45"/>
      <c r="H141" s="111"/>
      <c r="I141" s="111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</row>
    <row r="142" ht="35.25" customHeight="1">
      <c r="A142" s="45"/>
      <c r="B142" s="45"/>
      <c r="C142" s="45"/>
      <c r="D142" s="45"/>
      <c r="E142" s="45"/>
      <c r="F142" s="45"/>
      <c r="G142" s="45"/>
      <c r="H142" s="111"/>
      <c r="I142" s="111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</row>
    <row r="143" ht="35.25" customHeight="1">
      <c r="A143" s="45"/>
      <c r="B143" s="45"/>
      <c r="C143" s="45"/>
      <c r="D143" s="45"/>
      <c r="E143" s="45"/>
      <c r="F143" s="45"/>
      <c r="G143" s="45"/>
      <c r="H143" s="111"/>
      <c r="I143" s="111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</row>
    <row r="144" ht="35.25" customHeight="1">
      <c r="A144" s="45"/>
      <c r="B144" s="45"/>
      <c r="C144" s="45"/>
      <c r="D144" s="45"/>
      <c r="E144" s="45"/>
      <c r="F144" s="45"/>
      <c r="G144" s="45"/>
      <c r="H144" s="111"/>
      <c r="I144" s="111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</row>
    <row r="145" ht="35.25" customHeight="1">
      <c r="A145" s="45"/>
      <c r="B145" s="45"/>
      <c r="C145" s="45"/>
      <c r="D145" s="45"/>
      <c r="E145" s="45"/>
      <c r="F145" s="45"/>
      <c r="G145" s="45"/>
      <c r="H145" s="111"/>
      <c r="I145" s="111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</row>
    <row r="146" ht="35.25" customHeight="1">
      <c r="A146" s="45"/>
      <c r="B146" s="45"/>
      <c r="C146" s="45"/>
      <c r="D146" s="45"/>
      <c r="E146" s="45"/>
      <c r="F146" s="45"/>
      <c r="G146" s="45"/>
      <c r="H146" s="111"/>
      <c r="I146" s="111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</row>
    <row r="147" ht="35.25" customHeight="1">
      <c r="A147" s="45"/>
      <c r="B147" s="45"/>
      <c r="C147" s="45"/>
      <c r="D147" s="45"/>
      <c r="E147" s="45"/>
      <c r="F147" s="45"/>
      <c r="G147" s="45"/>
      <c r="H147" s="111"/>
      <c r="I147" s="111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</row>
    <row r="148" ht="35.25" customHeight="1">
      <c r="A148" s="45"/>
      <c r="B148" s="45"/>
      <c r="C148" s="45"/>
      <c r="D148" s="45"/>
      <c r="E148" s="45"/>
      <c r="F148" s="45"/>
      <c r="G148" s="45"/>
      <c r="H148" s="111"/>
      <c r="I148" s="111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</row>
    <row r="149" ht="35.25" customHeight="1">
      <c r="A149" s="45"/>
      <c r="B149" s="45"/>
      <c r="C149" s="45"/>
      <c r="D149" s="45"/>
      <c r="E149" s="45"/>
      <c r="F149" s="45"/>
      <c r="G149" s="45"/>
      <c r="H149" s="111"/>
      <c r="I149" s="111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</row>
    <row r="150" ht="35.25" customHeight="1">
      <c r="A150" s="45"/>
      <c r="B150" s="45"/>
      <c r="C150" s="45"/>
      <c r="D150" s="45"/>
      <c r="E150" s="45"/>
      <c r="F150" s="45"/>
      <c r="G150" s="45"/>
      <c r="H150" s="111"/>
      <c r="I150" s="111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</row>
    <row r="151" ht="35.25" customHeight="1">
      <c r="A151" s="45"/>
      <c r="B151" s="45"/>
      <c r="C151" s="45"/>
      <c r="D151" s="45"/>
      <c r="E151" s="45"/>
      <c r="F151" s="45"/>
      <c r="G151" s="45"/>
      <c r="H151" s="111"/>
      <c r="I151" s="111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</row>
    <row r="152" ht="35.25" customHeight="1">
      <c r="A152" s="45"/>
      <c r="B152" s="45"/>
      <c r="C152" s="45"/>
      <c r="D152" s="45"/>
      <c r="E152" s="45"/>
      <c r="F152" s="45"/>
      <c r="G152" s="45"/>
      <c r="H152" s="111"/>
      <c r="I152" s="111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</row>
    <row r="153" ht="35.25" customHeight="1">
      <c r="A153" s="45"/>
      <c r="B153" s="45"/>
      <c r="C153" s="45"/>
      <c r="D153" s="45"/>
      <c r="E153" s="45"/>
      <c r="F153" s="45"/>
      <c r="G153" s="45"/>
      <c r="H153" s="111"/>
      <c r="I153" s="111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</row>
    <row r="154" ht="35.25" customHeight="1">
      <c r="A154" s="45"/>
      <c r="B154" s="45"/>
      <c r="C154" s="45"/>
      <c r="D154" s="45"/>
      <c r="E154" s="45"/>
      <c r="F154" s="45"/>
      <c r="G154" s="45"/>
      <c r="H154" s="111"/>
      <c r="I154" s="111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</row>
    <row r="155" ht="35.25" customHeight="1">
      <c r="A155" s="45"/>
      <c r="B155" s="45"/>
      <c r="C155" s="45"/>
      <c r="D155" s="45"/>
      <c r="E155" s="45"/>
      <c r="F155" s="45"/>
      <c r="G155" s="45"/>
      <c r="H155" s="111"/>
      <c r="I155" s="111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</row>
    <row r="156" ht="35.25" customHeight="1">
      <c r="A156" s="45"/>
      <c r="B156" s="45"/>
      <c r="C156" s="45"/>
      <c r="D156" s="45"/>
      <c r="E156" s="45"/>
      <c r="F156" s="45"/>
      <c r="G156" s="45"/>
      <c r="H156" s="111"/>
      <c r="I156" s="111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</row>
    <row r="157" ht="35.25" customHeight="1">
      <c r="A157" s="45"/>
      <c r="B157" s="45"/>
      <c r="C157" s="45"/>
      <c r="D157" s="45"/>
      <c r="E157" s="45"/>
      <c r="F157" s="45"/>
      <c r="G157" s="45"/>
      <c r="H157" s="111"/>
      <c r="I157" s="111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</row>
    <row r="158" ht="35.25" customHeight="1">
      <c r="A158" s="45"/>
      <c r="B158" s="45"/>
      <c r="C158" s="45"/>
      <c r="D158" s="45"/>
      <c r="E158" s="45"/>
      <c r="F158" s="45"/>
      <c r="G158" s="45"/>
      <c r="H158" s="111"/>
      <c r="I158" s="111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</row>
    <row r="159" ht="35.25" customHeight="1">
      <c r="A159" s="45"/>
      <c r="B159" s="45"/>
      <c r="C159" s="45"/>
      <c r="D159" s="45"/>
      <c r="E159" s="45"/>
      <c r="F159" s="45"/>
      <c r="G159" s="45"/>
      <c r="H159" s="111"/>
      <c r="I159" s="111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</row>
    <row r="160" ht="35.25" customHeight="1">
      <c r="A160" s="45"/>
      <c r="B160" s="45"/>
      <c r="C160" s="45"/>
      <c r="D160" s="45"/>
      <c r="E160" s="45"/>
      <c r="F160" s="45"/>
      <c r="G160" s="45"/>
      <c r="H160" s="111"/>
      <c r="I160" s="111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</row>
    <row r="161" ht="35.25" customHeight="1">
      <c r="A161" s="45"/>
      <c r="B161" s="45"/>
      <c r="C161" s="45"/>
      <c r="D161" s="45"/>
      <c r="E161" s="45"/>
      <c r="F161" s="45"/>
      <c r="G161" s="45"/>
      <c r="H161" s="111"/>
      <c r="I161" s="111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</row>
    <row r="162" ht="35.25" customHeight="1">
      <c r="A162" s="45"/>
      <c r="B162" s="45"/>
      <c r="C162" s="45"/>
      <c r="D162" s="45"/>
      <c r="E162" s="45"/>
      <c r="F162" s="45"/>
      <c r="G162" s="45"/>
      <c r="H162" s="111"/>
      <c r="I162" s="111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</row>
    <row r="163" ht="35.25" customHeight="1">
      <c r="A163" s="45"/>
      <c r="B163" s="45"/>
      <c r="C163" s="45"/>
      <c r="D163" s="45"/>
      <c r="E163" s="45"/>
      <c r="F163" s="45"/>
      <c r="G163" s="45"/>
      <c r="H163" s="111"/>
      <c r="I163" s="111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</row>
    <row r="164" ht="35.25" customHeight="1">
      <c r="A164" s="45"/>
      <c r="B164" s="45"/>
      <c r="C164" s="45"/>
      <c r="D164" s="45"/>
      <c r="E164" s="45"/>
      <c r="F164" s="45"/>
      <c r="G164" s="45"/>
      <c r="H164" s="111"/>
      <c r="I164" s="111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</row>
    <row r="165" ht="35.25" customHeight="1">
      <c r="A165" s="45"/>
      <c r="B165" s="45"/>
      <c r="C165" s="45"/>
      <c r="D165" s="45"/>
      <c r="E165" s="45"/>
      <c r="F165" s="45"/>
      <c r="G165" s="45"/>
      <c r="H165" s="111"/>
      <c r="I165" s="111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</row>
    <row r="166" ht="35.25" customHeight="1">
      <c r="A166" s="45"/>
      <c r="B166" s="45"/>
      <c r="C166" s="45"/>
      <c r="D166" s="45"/>
      <c r="E166" s="45"/>
      <c r="F166" s="45"/>
      <c r="G166" s="45"/>
      <c r="H166" s="111"/>
      <c r="I166" s="111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</row>
    <row r="167" ht="35.25" customHeight="1">
      <c r="A167" s="45"/>
      <c r="B167" s="45"/>
      <c r="C167" s="45"/>
      <c r="D167" s="45"/>
      <c r="E167" s="45"/>
      <c r="F167" s="45"/>
      <c r="G167" s="45"/>
      <c r="H167" s="111"/>
      <c r="I167" s="111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</row>
    <row r="168" ht="35.25" customHeight="1">
      <c r="A168" s="45"/>
      <c r="B168" s="45"/>
      <c r="C168" s="45"/>
      <c r="D168" s="45"/>
      <c r="E168" s="45"/>
      <c r="F168" s="45"/>
      <c r="G168" s="45"/>
      <c r="H168" s="111"/>
      <c r="I168" s="111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</row>
    <row r="169" ht="35.25" customHeight="1">
      <c r="A169" s="45"/>
      <c r="B169" s="45"/>
      <c r="C169" s="45"/>
      <c r="D169" s="45"/>
      <c r="E169" s="45"/>
      <c r="F169" s="45"/>
      <c r="G169" s="45"/>
      <c r="H169" s="111"/>
      <c r="I169" s="111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</row>
    <row r="170" ht="35.25" customHeight="1">
      <c r="A170" s="45"/>
      <c r="B170" s="45"/>
      <c r="C170" s="45"/>
      <c r="D170" s="45"/>
      <c r="E170" s="45"/>
      <c r="F170" s="45"/>
      <c r="G170" s="45"/>
      <c r="H170" s="111"/>
      <c r="I170" s="111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</row>
    <row r="171" ht="35.25" customHeight="1">
      <c r="A171" s="45"/>
      <c r="B171" s="45"/>
      <c r="C171" s="45"/>
      <c r="D171" s="45"/>
      <c r="E171" s="45"/>
      <c r="F171" s="45"/>
      <c r="G171" s="45"/>
      <c r="H171" s="111"/>
      <c r="I171" s="111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</row>
    <row r="172" ht="35.25" customHeight="1">
      <c r="A172" s="45"/>
      <c r="B172" s="45"/>
      <c r="C172" s="45"/>
      <c r="D172" s="45"/>
      <c r="E172" s="45"/>
      <c r="F172" s="45"/>
      <c r="G172" s="45"/>
      <c r="H172" s="111"/>
      <c r="I172" s="111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</row>
    <row r="173" ht="35.25" customHeight="1">
      <c r="A173" s="45"/>
      <c r="B173" s="45"/>
      <c r="C173" s="45"/>
      <c r="D173" s="45"/>
      <c r="E173" s="45"/>
      <c r="F173" s="45"/>
      <c r="G173" s="45"/>
      <c r="H173" s="111"/>
      <c r="I173" s="111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</row>
    <row r="174" ht="35.25" customHeight="1">
      <c r="A174" s="45"/>
      <c r="B174" s="45"/>
      <c r="C174" s="45"/>
      <c r="D174" s="45"/>
      <c r="E174" s="45"/>
      <c r="F174" s="45"/>
      <c r="G174" s="45"/>
      <c r="H174" s="111"/>
      <c r="I174" s="111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</row>
    <row r="175" ht="35.25" customHeight="1">
      <c r="A175" s="45"/>
      <c r="B175" s="45"/>
      <c r="C175" s="45"/>
      <c r="D175" s="45"/>
      <c r="E175" s="45"/>
      <c r="F175" s="45"/>
      <c r="G175" s="45"/>
      <c r="H175" s="111"/>
      <c r="I175" s="111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</row>
    <row r="176" ht="35.25" customHeight="1">
      <c r="A176" s="45"/>
      <c r="B176" s="45"/>
      <c r="C176" s="45"/>
      <c r="D176" s="45"/>
      <c r="E176" s="45"/>
      <c r="F176" s="45"/>
      <c r="G176" s="45"/>
      <c r="H176" s="111"/>
      <c r="I176" s="111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</row>
    <row r="177" ht="35.25" customHeight="1">
      <c r="A177" s="45"/>
      <c r="B177" s="45"/>
      <c r="C177" s="45"/>
      <c r="D177" s="45"/>
      <c r="E177" s="45"/>
      <c r="F177" s="45"/>
      <c r="G177" s="45"/>
      <c r="H177" s="111"/>
      <c r="I177" s="111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</row>
    <row r="178" ht="35.25" customHeight="1">
      <c r="A178" s="45"/>
      <c r="B178" s="45"/>
      <c r="C178" s="45"/>
      <c r="D178" s="45"/>
      <c r="E178" s="45"/>
      <c r="F178" s="45"/>
      <c r="G178" s="45"/>
      <c r="H178" s="111"/>
      <c r="I178" s="111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</row>
    <row r="179" ht="35.25" customHeight="1">
      <c r="A179" s="45"/>
      <c r="B179" s="45"/>
      <c r="C179" s="45"/>
      <c r="D179" s="45"/>
      <c r="E179" s="45"/>
      <c r="F179" s="45"/>
      <c r="G179" s="45"/>
      <c r="H179" s="111"/>
      <c r="I179" s="111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</row>
    <row r="180" ht="35.25" customHeight="1">
      <c r="A180" s="45"/>
      <c r="B180" s="45"/>
      <c r="C180" s="45"/>
      <c r="D180" s="45"/>
      <c r="E180" s="45"/>
      <c r="F180" s="45"/>
      <c r="G180" s="45"/>
      <c r="H180" s="111"/>
      <c r="I180" s="111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</row>
    <row r="181" ht="35.25" customHeight="1">
      <c r="A181" s="45"/>
      <c r="B181" s="45"/>
      <c r="C181" s="45"/>
      <c r="D181" s="45"/>
      <c r="E181" s="45"/>
      <c r="F181" s="45"/>
      <c r="G181" s="45"/>
      <c r="H181" s="111"/>
      <c r="I181" s="111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</row>
    <row r="182" ht="35.25" customHeight="1">
      <c r="A182" s="45"/>
      <c r="B182" s="45"/>
      <c r="C182" s="45"/>
      <c r="D182" s="45"/>
      <c r="E182" s="45"/>
      <c r="F182" s="45"/>
      <c r="G182" s="45"/>
      <c r="H182" s="111"/>
      <c r="I182" s="111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</row>
    <row r="183" ht="35.25" customHeight="1">
      <c r="A183" s="45"/>
      <c r="B183" s="45"/>
      <c r="C183" s="45"/>
      <c r="D183" s="45"/>
      <c r="E183" s="45"/>
      <c r="F183" s="45"/>
      <c r="G183" s="45"/>
      <c r="H183" s="111"/>
      <c r="I183" s="111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</row>
    <row r="184" ht="35.25" customHeight="1">
      <c r="A184" s="45"/>
      <c r="B184" s="45"/>
      <c r="C184" s="45"/>
      <c r="D184" s="45"/>
      <c r="E184" s="45"/>
      <c r="F184" s="45"/>
      <c r="G184" s="45"/>
      <c r="H184" s="111"/>
      <c r="I184" s="111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</row>
    <row r="185" ht="35.25" customHeight="1">
      <c r="A185" s="45"/>
      <c r="B185" s="45"/>
      <c r="C185" s="45"/>
      <c r="D185" s="45"/>
      <c r="E185" s="45"/>
      <c r="F185" s="45"/>
      <c r="G185" s="45"/>
      <c r="H185" s="111"/>
      <c r="I185" s="111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</row>
    <row r="186" ht="35.25" customHeight="1">
      <c r="A186" s="45"/>
      <c r="B186" s="45"/>
      <c r="C186" s="45"/>
      <c r="D186" s="45"/>
      <c r="E186" s="45"/>
      <c r="F186" s="45"/>
      <c r="G186" s="45"/>
      <c r="H186" s="111"/>
      <c r="I186" s="111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</row>
    <row r="187" ht="35.25" customHeight="1">
      <c r="A187" s="45"/>
      <c r="B187" s="45"/>
      <c r="C187" s="45"/>
      <c r="D187" s="45"/>
      <c r="E187" s="45"/>
      <c r="F187" s="45"/>
      <c r="G187" s="45"/>
      <c r="H187" s="111"/>
      <c r="I187" s="111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</row>
    <row r="188" ht="35.25" customHeight="1">
      <c r="A188" s="45"/>
      <c r="B188" s="45"/>
      <c r="C188" s="45"/>
      <c r="D188" s="45"/>
      <c r="E188" s="45"/>
      <c r="F188" s="45"/>
      <c r="G188" s="45"/>
      <c r="H188" s="111"/>
      <c r="I188" s="111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</row>
    <row r="189" ht="35.25" customHeight="1">
      <c r="A189" s="45"/>
      <c r="B189" s="45"/>
      <c r="C189" s="45"/>
      <c r="D189" s="45"/>
      <c r="E189" s="45"/>
      <c r="F189" s="45"/>
      <c r="G189" s="45"/>
      <c r="H189" s="111"/>
      <c r="I189" s="111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</row>
    <row r="190" ht="35.25" customHeight="1">
      <c r="A190" s="45"/>
      <c r="B190" s="45"/>
      <c r="C190" s="45"/>
      <c r="D190" s="45"/>
      <c r="E190" s="45"/>
      <c r="F190" s="45"/>
      <c r="G190" s="45"/>
      <c r="H190" s="111"/>
      <c r="I190" s="111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</row>
    <row r="191" ht="35.25" customHeight="1">
      <c r="A191" s="45"/>
      <c r="B191" s="45"/>
      <c r="C191" s="45"/>
      <c r="D191" s="45"/>
      <c r="E191" s="45"/>
      <c r="F191" s="45"/>
      <c r="G191" s="45"/>
      <c r="H191" s="111"/>
      <c r="I191" s="111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</row>
    <row r="192" ht="35.25" customHeight="1">
      <c r="A192" s="45"/>
      <c r="B192" s="45"/>
      <c r="C192" s="45"/>
      <c r="D192" s="45"/>
      <c r="E192" s="45"/>
      <c r="F192" s="45"/>
      <c r="G192" s="45"/>
      <c r="H192" s="111"/>
      <c r="I192" s="111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</row>
    <row r="193" ht="35.25" customHeight="1">
      <c r="A193" s="45"/>
      <c r="B193" s="45"/>
      <c r="C193" s="45"/>
      <c r="D193" s="45"/>
      <c r="E193" s="45"/>
      <c r="F193" s="45"/>
      <c r="G193" s="45"/>
      <c r="H193" s="111"/>
      <c r="I193" s="111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</row>
    <row r="194" ht="35.25" customHeight="1">
      <c r="A194" s="45"/>
      <c r="B194" s="45"/>
      <c r="C194" s="45"/>
      <c r="D194" s="45"/>
      <c r="E194" s="45"/>
      <c r="F194" s="45"/>
      <c r="G194" s="45"/>
      <c r="H194" s="111"/>
      <c r="I194" s="111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</row>
    <row r="195" ht="35.25" customHeight="1">
      <c r="A195" s="45"/>
      <c r="B195" s="45"/>
      <c r="C195" s="45"/>
      <c r="D195" s="45"/>
      <c r="E195" s="45"/>
      <c r="F195" s="45"/>
      <c r="G195" s="45"/>
      <c r="H195" s="111"/>
      <c r="I195" s="111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</row>
    <row r="196" ht="35.25" customHeight="1">
      <c r="A196" s="45"/>
      <c r="B196" s="45"/>
      <c r="C196" s="45"/>
      <c r="D196" s="45"/>
      <c r="E196" s="45"/>
      <c r="F196" s="45"/>
      <c r="G196" s="45"/>
      <c r="H196" s="111"/>
      <c r="I196" s="111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</row>
    <row r="197" ht="35.25" customHeight="1">
      <c r="A197" s="45"/>
      <c r="B197" s="45"/>
      <c r="C197" s="45"/>
      <c r="D197" s="45"/>
      <c r="E197" s="45"/>
      <c r="F197" s="45"/>
      <c r="G197" s="45"/>
      <c r="H197" s="111"/>
      <c r="I197" s="111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</row>
    <row r="198" ht="35.25" customHeight="1">
      <c r="A198" s="45"/>
      <c r="B198" s="45"/>
      <c r="C198" s="45"/>
      <c r="D198" s="45"/>
      <c r="E198" s="45"/>
      <c r="F198" s="45"/>
      <c r="G198" s="45"/>
      <c r="H198" s="111"/>
      <c r="I198" s="111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</row>
    <row r="199" ht="35.25" customHeight="1">
      <c r="A199" s="45"/>
      <c r="B199" s="45"/>
      <c r="C199" s="45"/>
      <c r="D199" s="45"/>
      <c r="E199" s="45"/>
      <c r="F199" s="45"/>
      <c r="G199" s="45"/>
      <c r="H199" s="111"/>
      <c r="I199" s="111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</row>
    <row r="200" ht="35.25" customHeight="1">
      <c r="A200" s="45"/>
      <c r="B200" s="45"/>
      <c r="C200" s="45"/>
      <c r="D200" s="45"/>
      <c r="E200" s="45"/>
      <c r="F200" s="45"/>
      <c r="G200" s="45"/>
      <c r="H200" s="111"/>
      <c r="I200" s="111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</row>
    <row r="201" ht="35.25" customHeight="1">
      <c r="A201" s="45"/>
      <c r="B201" s="45"/>
      <c r="C201" s="45"/>
      <c r="D201" s="45"/>
      <c r="E201" s="45"/>
      <c r="F201" s="45"/>
      <c r="G201" s="45"/>
      <c r="H201" s="111"/>
      <c r="I201" s="111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</row>
    <row r="202" ht="35.25" customHeight="1">
      <c r="A202" s="45"/>
      <c r="B202" s="45"/>
      <c r="C202" s="45"/>
      <c r="D202" s="45"/>
      <c r="E202" s="45"/>
      <c r="F202" s="45"/>
      <c r="G202" s="45"/>
      <c r="H202" s="111"/>
      <c r="I202" s="111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</row>
    <row r="203" ht="35.25" customHeight="1">
      <c r="A203" s="45"/>
      <c r="B203" s="45"/>
      <c r="C203" s="45"/>
      <c r="D203" s="45"/>
      <c r="E203" s="45"/>
      <c r="F203" s="45"/>
      <c r="G203" s="45"/>
      <c r="H203" s="111"/>
      <c r="I203" s="111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</row>
    <row r="204" ht="35.25" customHeight="1">
      <c r="A204" s="45"/>
      <c r="B204" s="45"/>
      <c r="C204" s="45"/>
      <c r="D204" s="45"/>
      <c r="E204" s="45"/>
      <c r="F204" s="45"/>
      <c r="G204" s="45"/>
      <c r="H204" s="111"/>
      <c r="I204" s="111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</row>
    <row r="205" ht="35.25" customHeight="1">
      <c r="A205" s="45"/>
      <c r="B205" s="45"/>
      <c r="C205" s="45"/>
      <c r="D205" s="45"/>
      <c r="E205" s="45"/>
      <c r="F205" s="45"/>
      <c r="G205" s="45"/>
      <c r="H205" s="111"/>
      <c r="I205" s="111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</row>
    <row r="206" ht="35.25" customHeight="1">
      <c r="A206" s="45"/>
      <c r="B206" s="45"/>
      <c r="C206" s="45"/>
      <c r="D206" s="45"/>
      <c r="E206" s="45"/>
      <c r="F206" s="45"/>
      <c r="G206" s="45"/>
      <c r="H206" s="111"/>
      <c r="I206" s="111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</row>
    <row r="207" ht="35.25" customHeight="1">
      <c r="A207" s="45"/>
      <c r="B207" s="45"/>
      <c r="C207" s="45"/>
      <c r="D207" s="45"/>
      <c r="E207" s="45"/>
      <c r="F207" s="45"/>
      <c r="G207" s="45"/>
      <c r="H207" s="111"/>
      <c r="I207" s="111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</row>
    <row r="208" ht="35.25" customHeight="1">
      <c r="A208" s="45"/>
      <c r="B208" s="45"/>
      <c r="C208" s="45"/>
      <c r="D208" s="45"/>
      <c r="E208" s="45"/>
      <c r="F208" s="45"/>
      <c r="G208" s="45"/>
      <c r="H208" s="111"/>
      <c r="I208" s="111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</row>
    <row r="209" ht="35.25" customHeight="1">
      <c r="A209" s="45"/>
      <c r="B209" s="45"/>
      <c r="C209" s="45"/>
      <c r="D209" s="45"/>
      <c r="E209" s="45"/>
      <c r="F209" s="45"/>
      <c r="G209" s="45"/>
      <c r="H209" s="111"/>
      <c r="I209" s="111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</row>
    <row r="210" ht="35.25" customHeight="1">
      <c r="A210" s="45"/>
      <c r="B210" s="45"/>
      <c r="C210" s="45"/>
      <c r="D210" s="45"/>
      <c r="E210" s="45"/>
      <c r="F210" s="45"/>
      <c r="G210" s="45"/>
      <c r="H210" s="111"/>
      <c r="I210" s="111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</row>
    <row r="211" ht="35.25" customHeight="1">
      <c r="A211" s="45"/>
      <c r="B211" s="45"/>
      <c r="C211" s="45"/>
      <c r="D211" s="45"/>
      <c r="E211" s="45"/>
      <c r="F211" s="45"/>
      <c r="G211" s="45"/>
      <c r="H211" s="111"/>
      <c r="I211" s="111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</row>
    <row r="212" ht="35.25" customHeight="1">
      <c r="A212" s="45"/>
      <c r="B212" s="45"/>
      <c r="C212" s="45"/>
      <c r="D212" s="45"/>
      <c r="E212" s="45"/>
      <c r="F212" s="45"/>
      <c r="G212" s="45"/>
      <c r="H212" s="111"/>
      <c r="I212" s="111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</row>
    <row r="213" ht="35.25" customHeight="1">
      <c r="A213" s="45"/>
      <c r="B213" s="45"/>
      <c r="C213" s="45"/>
      <c r="D213" s="45"/>
      <c r="E213" s="45"/>
      <c r="F213" s="45"/>
      <c r="G213" s="45"/>
      <c r="H213" s="111"/>
      <c r="I213" s="111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</row>
    <row r="214" ht="35.25" customHeight="1">
      <c r="A214" s="45"/>
      <c r="B214" s="45"/>
      <c r="C214" s="45"/>
      <c r="D214" s="45"/>
      <c r="E214" s="45"/>
      <c r="F214" s="45"/>
      <c r="G214" s="45"/>
      <c r="H214" s="111"/>
      <c r="I214" s="111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</row>
    <row r="215" ht="35.25" customHeight="1">
      <c r="A215" s="45"/>
      <c r="B215" s="45"/>
      <c r="C215" s="45"/>
      <c r="D215" s="45"/>
      <c r="E215" s="45"/>
      <c r="F215" s="45"/>
      <c r="G215" s="45"/>
      <c r="H215" s="111"/>
      <c r="I215" s="111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</row>
    <row r="216" ht="35.25" customHeight="1">
      <c r="A216" s="45"/>
      <c r="B216" s="45"/>
      <c r="C216" s="45"/>
      <c r="D216" s="45"/>
      <c r="E216" s="45"/>
      <c r="F216" s="45"/>
      <c r="G216" s="45"/>
      <c r="H216" s="111"/>
      <c r="I216" s="111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</row>
    <row r="217" ht="35.25" customHeight="1">
      <c r="A217" s="45"/>
      <c r="B217" s="45"/>
      <c r="C217" s="45"/>
      <c r="D217" s="45"/>
      <c r="E217" s="45"/>
      <c r="F217" s="45"/>
      <c r="G217" s="45"/>
      <c r="H217" s="111"/>
      <c r="I217" s="111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</row>
    <row r="218" ht="35.25" customHeight="1">
      <c r="A218" s="45"/>
      <c r="B218" s="45"/>
      <c r="C218" s="45"/>
      <c r="D218" s="45"/>
      <c r="E218" s="45"/>
      <c r="F218" s="45"/>
      <c r="G218" s="45"/>
      <c r="H218" s="111"/>
      <c r="I218" s="111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</row>
    <row r="219" ht="35.25" customHeight="1">
      <c r="A219" s="45"/>
      <c r="B219" s="45"/>
      <c r="C219" s="45"/>
      <c r="D219" s="45"/>
      <c r="E219" s="45"/>
      <c r="F219" s="45"/>
      <c r="G219" s="45"/>
      <c r="H219" s="111"/>
      <c r="I219" s="111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</row>
    <row r="220" ht="35.25" customHeight="1">
      <c r="A220" s="45"/>
      <c r="B220" s="45"/>
      <c r="C220" s="45"/>
      <c r="D220" s="45"/>
      <c r="E220" s="45"/>
      <c r="F220" s="45"/>
      <c r="G220" s="45"/>
      <c r="H220" s="111"/>
      <c r="I220" s="111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2:C2"/>
    <mergeCell ref="E2:F2"/>
    <mergeCell ref="H2:I2"/>
    <mergeCell ref="E7:F7"/>
    <mergeCell ref="H7:I7"/>
  </mergeCells>
  <printOptions/>
  <pageMargins bottom="0.75" footer="0.0" header="0.0" left="0.7" right="0.7" top="0.75"/>
  <pageSetup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4C7C3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23.13"/>
    <col customWidth="1" min="3" max="10" width="16.38"/>
    <col customWidth="1" min="11" max="11" width="25.75"/>
    <col customWidth="1" min="12" max="14" width="16.38"/>
    <col customWidth="1" min="15" max="26" width="12.75"/>
  </cols>
  <sheetData>
    <row r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83.25" customHeight="1">
      <c r="A2" s="45"/>
      <c r="B2" s="122" t="s">
        <v>227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22.5" customHeight="1">
      <c r="A4" s="123"/>
      <c r="B4" s="124" t="s">
        <v>228</v>
      </c>
      <c r="C4" s="124" t="s">
        <v>229</v>
      </c>
      <c r="D4" s="124" t="s">
        <v>230</v>
      </c>
      <c r="E4" s="124" t="s">
        <v>231</v>
      </c>
      <c r="F4" s="124" t="s">
        <v>232</v>
      </c>
      <c r="G4" s="124" t="s">
        <v>233</v>
      </c>
      <c r="H4" s="124" t="s">
        <v>234</v>
      </c>
      <c r="I4" s="124" t="s">
        <v>235</v>
      </c>
      <c r="J4" s="124" t="s">
        <v>236</v>
      </c>
      <c r="K4" s="124" t="s">
        <v>237</v>
      </c>
      <c r="L4" s="124" t="s">
        <v>238</v>
      </c>
      <c r="M4" s="124" t="s">
        <v>239</v>
      </c>
      <c r="N4" s="124" t="s">
        <v>240</v>
      </c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 ht="22.5" customHeight="1">
      <c r="A5" s="123"/>
      <c r="B5" s="125" t="s">
        <v>241</v>
      </c>
      <c r="C5" s="126">
        <v>96.0</v>
      </c>
      <c r="D5" s="126">
        <v>93.0</v>
      </c>
      <c r="E5" s="126">
        <v>75.0</v>
      </c>
      <c r="F5" s="126">
        <v>63.0</v>
      </c>
      <c r="G5" s="126">
        <v>47.0</v>
      </c>
      <c r="H5" s="126">
        <v>47.0</v>
      </c>
      <c r="I5" s="126">
        <v>88.0</v>
      </c>
      <c r="J5" s="126">
        <v>59.0</v>
      </c>
      <c r="K5" s="126">
        <v>60.0</v>
      </c>
      <c r="L5" s="126">
        <v>97.0</v>
      </c>
      <c r="M5" s="126">
        <v>73.0</v>
      </c>
      <c r="N5" s="126">
        <v>80.0</v>
      </c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 ht="22.5" customHeight="1">
      <c r="A6" s="123"/>
      <c r="B6" s="127" t="s">
        <v>242</v>
      </c>
      <c r="C6" s="126">
        <v>90.0</v>
      </c>
      <c r="D6" s="126">
        <v>90.0</v>
      </c>
      <c r="E6" s="126">
        <v>80.0</v>
      </c>
      <c r="F6" s="126">
        <v>65.0</v>
      </c>
      <c r="G6" s="126">
        <v>60.0</v>
      </c>
      <c r="H6" s="126">
        <v>47.0</v>
      </c>
      <c r="I6" s="126">
        <v>45.0</v>
      </c>
      <c r="J6" s="126">
        <v>50.0</v>
      </c>
      <c r="K6" s="126">
        <v>65.0</v>
      </c>
      <c r="L6" s="126">
        <v>65.0</v>
      </c>
      <c r="M6" s="126">
        <v>80.0</v>
      </c>
      <c r="N6" s="126">
        <v>85.0</v>
      </c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 ht="22.5" customHeight="1">
      <c r="A7" s="123"/>
      <c r="B7" s="128" t="s">
        <v>243</v>
      </c>
      <c r="C7" s="126">
        <v>90.0</v>
      </c>
      <c r="D7" s="126">
        <v>80.0</v>
      </c>
      <c r="E7" s="126">
        <v>60.0</v>
      </c>
      <c r="F7" s="126">
        <v>60.0</v>
      </c>
      <c r="G7" s="126">
        <v>45.0</v>
      </c>
      <c r="H7" s="126">
        <v>30.0</v>
      </c>
      <c r="I7" s="126">
        <v>30.0</v>
      </c>
      <c r="J7" s="126">
        <v>30.0</v>
      </c>
      <c r="K7" s="126">
        <v>50.0</v>
      </c>
      <c r="L7" s="126">
        <v>70.0</v>
      </c>
      <c r="M7" s="126">
        <v>80.0</v>
      </c>
      <c r="N7" s="126">
        <v>90.0</v>
      </c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ht="22.5" customHeight="1">
      <c r="A8" s="123"/>
      <c r="B8" s="129" t="s">
        <v>244</v>
      </c>
      <c r="C8" s="126">
        <v>50.0</v>
      </c>
      <c r="D8" s="126">
        <v>70.0</v>
      </c>
      <c r="E8" s="126">
        <v>55.0</v>
      </c>
      <c r="F8" s="126">
        <v>80.0</v>
      </c>
      <c r="G8" s="126">
        <v>47.0</v>
      </c>
      <c r="H8" s="126">
        <v>30.0</v>
      </c>
      <c r="I8" s="126">
        <v>50.0</v>
      </c>
      <c r="J8" s="126">
        <v>75.0</v>
      </c>
      <c r="K8" s="126">
        <v>75.0</v>
      </c>
      <c r="L8" s="126">
        <v>55.0</v>
      </c>
      <c r="M8" s="126">
        <v>70.0</v>
      </c>
      <c r="N8" s="126">
        <v>50.0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ht="22.5" customHeight="1">
      <c r="A9" s="123"/>
      <c r="B9" s="130" t="s">
        <v>245</v>
      </c>
      <c r="C9" s="126">
        <f t="shared" ref="C9:N9" si="1">AVERAGE(C5:C8)</f>
        <v>81.5</v>
      </c>
      <c r="D9" s="126">
        <f t="shared" si="1"/>
        <v>83.25</v>
      </c>
      <c r="E9" s="126">
        <f t="shared" si="1"/>
        <v>67.5</v>
      </c>
      <c r="F9" s="126">
        <f t="shared" si="1"/>
        <v>67</v>
      </c>
      <c r="G9" s="126">
        <f t="shared" si="1"/>
        <v>49.75</v>
      </c>
      <c r="H9" s="126">
        <f t="shared" si="1"/>
        <v>38.5</v>
      </c>
      <c r="I9" s="126">
        <f t="shared" si="1"/>
        <v>53.25</v>
      </c>
      <c r="J9" s="126">
        <f t="shared" si="1"/>
        <v>53.5</v>
      </c>
      <c r="K9" s="126">
        <f t="shared" si="1"/>
        <v>62.5</v>
      </c>
      <c r="L9" s="126">
        <f t="shared" si="1"/>
        <v>71.75</v>
      </c>
      <c r="M9" s="126">
        <f t="shared" si="1"/>
        <v>75.75</v>
      </c>
      <c r="N9" s="126">
        <f t="shared" si="1"/>
        <v>76.25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5.7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5.7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5.7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5.7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5.7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5.7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5.7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5.7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5.7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5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5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5.7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5.7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5.7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ht="15.7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5.7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5.7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5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5.7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37.5" customHeight="1">
      <c r="A40" s="45"/>
      <c r="B40" s="131" t="s">
        <v>246</v>
      </c>
      <c r="C40" s="39"/>
      <c r="D40" s="39"/>
      <c r="E40" s="39"/>
      <c r="F40" s="7"/>
      <c r="G40" s="132"/>
      <c r="H40" s="39"/>
      <c r="I40" s="39"/>
      <c r="J40" s="39"/>
      <c r="K40" s="7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14.0" customHeight="1">
      <c r="A41" s="45"/>
      <c r="B41" s="131" t="s">
        <v>247</v>
      </c>
      <c r="C41" s="39"/>
      <c r="D41" s="39"/>
      <c r="E41" s="39"/>
      <c r="F41" s="7"/>
      <c r="G41" s="133" t="s">
        <v>248</v>
      </c>
      <c r="H41" s="39"/>
      <c r="I41" s="39"/>
      <c r="J41" s="39"/>
      <c r="K41" s="7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5.75" customHeight="1">
      <c r="A42" s="45"/>
      <c r="G42" s="134" t="s">
        <v>249</v>
      </c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5.75" customHeight="1">
      <c r="A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5.75" customHeight="1">
      <c r="A44" s="45"/>
      <c r="B44" s="45"/>
      <c r="C44" s="45"/>
      <c r="D44" s="45"/>
      <c r="E44" s="45"/>
      <c r="F44" s="45"/>
      <c r="G44" s="135" t="s">
        <v>250</v>
      </c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5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5.7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5.7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5.7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5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5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5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5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5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5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5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5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5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5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5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5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5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5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5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5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5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5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5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5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5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5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5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5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5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5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5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5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5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5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5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5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5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5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5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5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5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5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5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5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5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5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5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5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5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5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5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5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5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5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5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5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5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5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5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5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5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5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5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5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5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5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5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5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5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5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5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5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5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5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5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5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5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5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5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5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5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5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5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5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5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5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5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5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5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5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5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5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5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5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5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5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5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5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5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5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5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5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5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5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5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5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5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5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5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5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5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5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5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5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5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5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5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5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5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5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5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5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5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5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5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5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5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5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5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5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5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5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5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5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5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5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5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5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5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5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5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5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5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5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5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5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5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5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5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5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5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5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5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5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5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5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5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5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5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5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5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5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5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5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5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5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5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5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5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5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5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5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5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5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5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5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5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5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5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5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5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5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5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2:N2"/>
    <mergeCell ref="B40:F40"/>
    <mergeCell ref="G40:K40"/>
    <mergeCell ref="B41:F41"/>
    <mergeCell ref="G41:K41"/>
  </mergeCells>
  <conditionalFormatting sqref="C5:N9">
    <cfRule type="cellIs" dxfId="0" priority="1" operator="lessThan">
      <formula>48</formula>
    </cfRule>
  </conditionalFormatting>
  <conditionalFormatting sqref="C5:N9">
    <cfRule type="cellIs" dxfId="1" priority="2" operator="greaterThan">
      <formula>65</formula>
    </cfRule>
  </conditionalFormatting>
  <conditionalFormatting sqref="C5:N9">
    <cfRule type="cellIs" dxfId="2" priority="3" operator="between">
      <formula>48</formula>
      <formula>65</formula>
    </cfRule>
  </conditionalFormatting>
  <hyperlinks>
    <hyperlink r:id="rId2" ref="G41"/>
    <hyperlink r:id="rId3" ref="G42"/>
    <hyperlink r:id="rId4" ref="G44"/>
  </hyperlinks>
  <printOptions/>
  <pageMargins bottom="0.75" footer="0.0" header="0.0" left="0.7" right="0.7" top="0.75"/>
  <pageSetup paperSize="9" orientation="landscape"/>
  <drawing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FDFDA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9.63"/>
    <col customWidth="1" min="2" max="2" width="14.75"/>
    <col customWidth="1" min="3" max="4" width="11.88"/>
    <col customWidth="1" min="5" max="5" width="12.38"/>
    <col customWidth="1" min="6" max="6" width="11.88"/>
    <col customWidth="1" min="7" max="7" width="15.38"/>
    <col customWidth="1" min="8" max="11" width="11.88"/>
    <col customWidth="1" min="12" max="12" width="15.75"/>
    <col customWidth="1" min="13" max="16" width="11.88"/>
    <col customWidth="1" min="17" max="17" width="15.38"/>
    <col customWidth="1" min="18" max="19" width="11.88"/>
    <col customWidth="1" min="20" max="20" width="13.38"/>
    <col customWidth="1" min="21" max="22" width="11.88"/>
    <col customWidth="1" min="23" max="23" width="15.0"/>
    <col customWidth="1" min="24" max="25" width="12.75"/>
  </cols>
  <sheetData>
    <row r="1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6"/>
      <c r="Y1" s="136"/>
    </row>
    <row r="2" ht="36.0" customHeight="1">
      <c r="B2" s="138" t="s">
        <v>251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7"/>
    </row>
    <row r="3">
      <c r="A3" s="139"/>
      <c r="B3" s="140" t="s">
        <v>252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2"/>
      <c r="X3" s="136"/>
      <c r="Y3" s="136"/>
    </row>
    <row r="4">
      <c r="A4" s="139"/>
      <c r="B4" s="143" t="s">
        <v>253</v>
      </c>
      <c r="C4" s="144" t="s">
        <v>254</v>
      </c>
      <c r="D4" s="145"/>
      <c r="E4" s="145"/>
      <c r="F4" s="145"/>
      <c r="G4" s="146"/>
      <c r="H4" s="144" t="s">
        <v>255</v>
      </c>
      <c r="I4" s="145"/>
      <c r="J4" s="145"/>
      <c r="K4" s="145"/>
      <c r="L4" s="146"/>
      <c r="M4" s="144" t="s">
        <v>256</v>
      </c>
      <c r="N4" s="145"/>
      <c r="O4" s="145"/>
      <c r="P4" s="145"/>
      <c r="Q4" s="146"/>
      <c r="R4" s="144" t="s">
        <v>257</v>
      </c>
      <c r="S4" s="145"/>
      <c r="T4" s="145"/>
      <c r="U4" s="145"/>
      <c r="V4" s="146"/>
      <c r="W4" s="147" t="s">
        <v>258</v>
      </c>
      <c r="X4" s="148" t="s">
        <v>4</v>
      </c>
      <c r="Y4" s="136"/>
    </row>
    <row r="5">
      <c r="A5" s="139"/>
      <c r="B5" s="149"/>
      <c r="C5" s="150" t="s">
        <v>259</v>
      </c>
      <c r="D5" s="151" t="s">
        <v>260</v>
      </c>
      <c r="E5" s="151" t="s">
        <v>261</v>
      </c>
      <c r="F5" s="151" t="s">
        <v>262</v>
      </c>
      <c r="G5" s="152" t="s">
        <v>263</v>
      </c>
      <c r="H5" s="150" t="s">
        <v>259</v>
      </c>
      <c r="I5" s="151" t="s">
        <v>260</v>
      </c>
      <c r="J5" s="151" t="s">
        <v>264</v>
      </c>
      <c r="K5" s="151" t="s">
        <v>262</v>
      </c>
      <c r="L5" s="152" t="s">
        <v>263</v>
      </c>
      <c r="M5" s="150" t="s">
        <v>259</v>
      </c>
      <c r="N5" s="151" t="s">
        <v>260</v>
      </c>
      <c r="O5" s="151" t="s">
        <v>264</v>
      </c>
      <c r="P5" s="151" t="s">
        <v>262</v>
      </c>
      <c r="Q5" s="152" t="s">
        <v>263</v>
      </c>
      <c r="R5" s="150" t="s">
        <v>259</v>
      </c>
      <c r="S5" s="151" t="s">
        <v>260</v>
      </c>
      <c r="T5" s="151" t="s">
        <v>264</v>
      </c>
      <c r="U5" s="151" t="s">
        <v>262</v>
      </c>
      <c r="V5" s="152" t="s">
        <v>263</v>
      </c>
      <c r="W5" s="153"/>
      <c r="X5" s="154"/>
      <c r="Y5" s="136"/>
    </row>
    <row r="6">
      <c r="B6" s="155" t="s">
        <v>265</v>
      </c>
      <c r="C6" s="156">
        <v>19.0</v>
      </c>
      <c r="D6" s="118">
        <v>0.2</v>
      </c>
      <c r="E6" s="157">
        <v>400000.0</v>
      </c>
      <c r="F6" s="5">
        <v>0.0</v>
      </c>
      <c r="G6" s="158">
        <f t="shared" ref="G6:G17" si="1">E6*F6*C6*D6</f>
        <v>0</v>
      </c>
      <c r="H6" s="156">
        <v>19.0</v>
      </c>
      <c r="I6" s="118">
        <v>0.2</v>
      </c>
      <c r="J6" s="157">
        <v>720000.0</v>
      </c>
      <c r="K6" s="159">
        <v>0.0</v>
      </c>
      <c r="L6" s="158">
        <f t="shared" ref="L6:L17" si="2">J6*K6*H6*I6</f>
        <v>0</v>
      </c>
      <c r="M6" s="160">
        <v>19.0</v>
      </c>
      <c r="N6" s="118">
        <v>0.0</v>
      </c>
      <c r="O6" s="157">
        <v>130000.0</v>
      </c>
      <c r="P6" s="5">
        <v>0.0</v>
      </c>
      <c r="Q6" s="158">
        <f t="shared" ref="Q6:Q17" si="3">O6*P6*M6*N6</f>
        <v>0</v>
      </c>
      <c r="R6" s="161">
        <v>19.0</v>
      </c>
      <c r="S6" s="118">
        <v>0.2</v>
      </c>
      <c r="T6" s="162">
        <v>285000.0</v>
      </c>
      <c r="U6" s="5">
        <v>0.0</v>
      </c>
      <c r="V6" s="163">
        <f t="shared" ref="V6:V17" si="4">U6*T6*R6</f>
        <v>0</v>
      </c>
      <c r="W6" s="164">
        <f t="shared" ref="W6:W17" si="5">G6+L6+V6+Q6</f>
        <v>0</v>
      </c>
      <c r="X6" s="136"/>
      <c r="Y6" s="136"/>
    </row>
    <row r="7">
      <c r="B7" s="155" t="s">
        <v>266</v>
      </c>
      <c r="C7" s="156">
        <v>19.0</v>
      </c>
      <c r="D7" s="118">
        <v>0.48</v>
      </c>
      <c r="E7" s="157">
        <v>400000.0</v>
      </c>
      <c r="F7" s="5">
        <v>1.0</v>
      </c>
      <c r="G7" s="158">
        <f t="shared" si="1"/>
        <v>3648000</v>
      </c>
      <c r="H7" s="156">
        <v>19.0</v>
      </c>
      <c r="I7" s="118">
        <v>0.5</v>
      </c>
      <c r="J7" s="157">
        <v>690000.0</v>
      </c>
      <c r="K7" s="159">
        <v>1.0</v>
      </c>
      <c r="L7" s="165">
        <f t="shared" si="2"/>
        <v>6555000</v>
      </c>
      <c r="M7" s="160">
        <v>19.0</v>
      </c>
      <c r="N7" s="118">
        <v>0.48</v>
      </c>
      <c r="O7" s="157">
        <v>130000.0</v>
      </c>
      <c r="P7" s="5">
        <v>1.0</v>
      </c>
      <c r="Q7" s="158">
        <f t="shared" si="3"/>
        <v>1185600</v>
      </c>
      <c r="R7" s="161">
        <v>19.0</v>
      </c>
      <c r="S7" s="118">
        <v>0.4</v>
      </c>
      <c r="T7" s="162">
        <v>250000.0</v>
      </c>
      <c r="U7" s="5">
        <v>0.0</v>
      </c>
      <c r="V7" s="163">
        <f t="shared" si="4"/>
        <v>0</v>
      </c>
      <c r="W7" s="166">
        <f t="shared" si="5"/>
        <v>11388600</v>
      </c>
      <c r="X7" s="136"/>
      <c r="Y7" s="136"/>
    </row>
    <row r="8">
      <c r="B8" s="155" t="s">
        <v>267</v>
      </c>
      <c r="C8" s="156">
        <v>19.0</v>
      </c>
      <c r="D8" s="118">
        <v>0.5</v>
      </c>
      <c r="E8" s="157">
        <v>350000.0</v>
      </c>
      <c r="F8" s="5">
        <v>1.0</v>
      </c>
      <c r="G8" s="158">
        <f t="shared" si="1"/>
        <v>3325000</v>
      </c>
      <c r="H8" s="156">
        <v>19.0</v>
      </c>
      <c r="I8" s="118">
        <v>0.5</v>
      </c>
      <c r="J8" s="157">
        <v>690000.0</v>
      </c>
      <c r="K8" s="159">
        <v>1.0</v>
      </c>
      <c r="L8" s="165">
        <f t="shared" si="2"/>
        <v>6555000</v>
      </c>
      <c r="M8" s="160">
        <v>19.0</v>
      </c>
      <c r="N8" s="118">
        <v>0.5</v>
      </c>
      <c r="O8" s="157">
        <v>130000.0</v>
      </c>
      <c r="P8" s="5">
        <v>2.0</v>
      </c>
      <c r="Q8" s="158">
        <f t="shared" si="3"/>
        <v>2470000</v>
      </c>
      <c r="R8" s="161">
        <v>19.0</v>
      </c>
      <c r="S8" s="118">
        <v>0.4</v>
      </c>
      <c r="T8" s="162">
        <v>250000.0</v>
      </c>
      <c r="U8" s="5">
        <v>0.0</v>
      </c>
      <c r="V8" s="163">
        <f t="shared" si="4"/>
        <v>0</v>
      </c>
      <c r="W8" s="166">
        <f t="shared" si="5"/>
        <v>12350000</v>
      </c>
      <c r="X8" s="136"/>
      <c r="Y8" s="136"/>
    </row>
    <row r="9">
      <c r="B9" s="155" t="s">
        <v>268</v>
      </c>
      <c r="C9" s="156">
        <v>19.0</v>
      </c>
      <c r="D9" s="118">
        <v>0.5</v>
      </c>
      <c r="E9" s="157">
        <v>350000.0</v>
      </c>
      <c r="F9" s="5">
        <v>1.0</v>
      </c>
      <c r="G9" s="165">
        <f t="shared" si="1"/>
        <v>3325000</v>
      </c>
      <c r="H9" s="156">
        <v>19.0</v>
      </c>
      <c r="I9" s="118">
        <v>0.7</v>
      </c>
      <c r="J9" s="157">
        <v>720000.0</v>
      </c>
      <c r="K9" s="159">
        <v>2.0</v>
      </c>
      <c r="L9" s="165">
        <f t="shared" si="2"/>
        <v>19152000</v>
      </c>
      <c r="M9" s="160">
        <v>19.0</v>
      </c>
      <c r="N9" s="118">
        <v>0.5</v>
      </c>
      <c r="O9" s="157">
        <v>130000.0</v>
      </c>
      <c r="P9" s="5">
        <v>3.0</v>
      </c>
      <c r="Q9" s="158">
        <f t="shared" si="3"/>
        <v>3705000</v>
      </c>
      <c r="R9" s="161">
        <v>19.0</v>
      </c>
      <c r="S9" s="118">
        <v>0.55</v>
      </c>
      <c r="T9" s="162">
        <v>250000.0</v>
      </c>
      <c r="U9" s="5">
        <v>1.0</v>
      </c>
      <c r="V9" s="163">
        <f t="shared" si="4"/>
        <v>4750000</v>
      </c>
      <c r="W9" s="166">
        <f t="shared" si="5"/>
        <v>30932000</v>
      </c>
      <c r="X9" s="136"/>
      <c r="Y9" s="136"/>
    </row>
    <row r="10">
      <c r="B10" s="155" t="s">
        <v>269</v>
      </c>
      <c r="C10" s="156">
        <v>19.0</v>
      </c>
      <c r="D10" s="118">
        <v>0.6</v>
      </c>
      <c r="E10" s="157">
        <v>400000.0</v>
      </c>
      <c r="F10" s="5">
        <v>2.0</v>
      </c>
      <c r="G10" s="165">
        <f t="shared" si="1"/>
        <v>9120000</v>
      </c>
      <c r="H10" s="156">
        <v>19.0</v>
      </c>
      <c r="I10" s="118">
        <v>0.59</v>
      </c>
      <c r="J10" s="157">
        <v>720000.0</v>
      </c>
      <c r="K10" s="159">
        <v>2.0</v>
      </c>
      <c r="L10" s="165">
        <f t="shared" si="2"/>
        <v>16142400</v>
      </c>
      <c r="M10" s="160">
        <v>19.0</v>
      </c>
      <c r="N10" s="118">
        <v>0.5</v>
      </c>
      <c r="O10" s="157">
        <v>130000.0</v>
      </c>
      <c r="P10" s="5">
        <v>3.0</v>
      </c>
      <c r="Q10" s="158">
        <f t="shared" si="3"/>
        <v>3705000</v>
      </c>
      <c r="R10" s="161">
        <v>19.0</v>
      </c>
      <c r="S10" s="118">
        <v>0.7</v>
      </c>
      <c r="T10" s="167">
        <v>300000.0</v>
      </c>
      <c r="U10" s="5">
        <v>2.0</v>
      </c>
      <c r="V10" s="163">
        <f t="shared" si="4"/>
        <v>11400000</v>
      </c>
      <c r="W10" s="166">
        <f t="shared" si="5"/>
        <v>40367400</v>
      </c>
      <c r="X10" s="136"/>
      <c r="Y10" s="136"/>
    </row>
    <row r="11">
      <c r="B11" s="155" t="s">
        <v>270</v>
      </c>
      <c r="C11" s="156">
        <v>19.0</v>
      </c>
      <c r="D11" s="118">
        <v>0.6</v>
      </c>
      <c r="E11" s="157">
        <v>400000.0</v>
      </c>
      <c r="F11" s="5">
        <v>3.0</v>
      </c>
      <c r="G11" s="165">
        <f t="shared" si="1"/>
        <v>13680000</v>
      </c>
      <c r="H11" s="156">
        <v>19.0</v>
      </c>
      <c r="I11" s="118">
        <v>0.6</v>
      </c>
      <c r="J11" s="157">
        <v>720000.0</v>
      </c>
      <c r="K11" s="159">
        <v>2.0</v>
      </c>
      <c r="L11" s="165">
        <f t="shared" si="2"/>
        <v>16416000</v>
      </c>
      <c r="M11" s="160">
        <v>19.0</v>
      </c>
      <c r="N11" s="118">
        <v>0.5</v>
      </c>
      <c r="O11" s="157">
        <v>130000.0</v>
      </c>
      <c r="P11" s="5">
        <v>3.0</v>
      </c>
      <c r="Q11" s="165">
        <f t="shared" si="3"/>
        <v>3705000</v>
      </c>
      <c r="R11" s="161">
        <v>19.0</v>
      </c>
      <c r="S11" s="118">
        <v>0.75</v>
      </c>
      <c r="T11" s="167">
        <v>300000.0</v>
      </c>
      <c r="U11" s="5">
        <v>2.0</v>
      </c>
      <c r="V11" s="163">
        <f t="shared" si="4"/>
        <v>11400000</v>
      </c>
      <c r="W11" s="166">
        <f t="shared" si="5"/>
        <v>45201000</v>
      </c>
      <c r="X11" s="136"/>
      <c r="Y11" s="136"/>
    </row>
    <row r="12">
      <c r="B12" s="155" t="s">
        <v>271</v>
      </c>
      <c r="C12" s="156">
        <v>19.0</v>
      </c>
      <c r="D12" s="118">
        <v>0.5</v>
      </c>
      <c r="E12" s="157">
        <v>400000.0</v>
      </c>
      <c r="F12" s="5">
        <v>2.0</v>
      </c>
      <c r="G12" s="165">
        <f t="shared" si="1"/>
        <v>7600000</v>
      </c>
      <c r="H12" s="156">
        <v>19.0</v>
      </c>
      <c r="I12" s="118">
        <v>0.97</v>
      </c>
      <c r="J12" s="157">
        <v>760000.0</v>
      </c>
      <c r="K12" s="159">
        <v>3.0</v>
      </c>
      <c r="L12" s="165">
        <f t="shared" si="2"/>
        <v>42020400</v>
      </c>
      <c r="M12" s="160">
        <v>19.0</v>
      </c>
      <c r="N12" s="118">
        <v>0.7</v>
      </c>
      <c r="O12" s="157">
        <v>150000.0</v>
      </c>
      <c r="P12" s="5">
        <v>4.0</v>
      </c>
      <c r="Q12" s="165">
        <f t="shared" si="3"/>
        <v>7980000</v>
      </c>
      <c r="R12" s="161">
        <v>19.0</v>
      </c>
      <c r="S12" s="118">
        <v>0.5</v>
      </c>
      <c r="T12" s="162">
        <v>285000.0</v>
      </c>
      <c r="U12" s="5">
        <v>1.0</v>
      </c>
      <c r="V12" s="163">
        <f t="shared" si="4"/>
        <v>5415000</v>
      </c>
      <c r="W12" s="166">
        <f t="shared" si="5"/>
        <v>63015400</v>
      </c>
      <c r="X12" s="136"/>
      <c r="Y12" s="136"/>
    </row>
    <row r="13">
      <c r="B13" s="155" t="s">
        <v>272</v>
      </c>
      <c r="C13" s="156">
        <v>19.0</v>
      </c>
      <c r="D13" s="118">
        <v>0.8</v>
      </c>
      <c r="E13" s="157">
        <v>450000.0</v>
      </c>
      <c r="F13" s="5">
        <v>4.0</v>
      </c>
      <c r="G13" s="165">
        <f t="shared" si="1"/>
        <v>27360000</v>
      </c>
      <c r="H13" s="156">
        <v>19.0</v>
      </c>
      <c r="I13" s="118">
        <v>0.63</v>
      </c>
      <c r="J13" s="157">
        <v>760000.0</v>
      </c>
      <c r="K13" s="159">
        <v>3.0</v>
      </c>
      <c r="L13" s="165">
        <f t="shared" si="2"/>
        <v>27291600</v>
      </c>
      <c r="M13" s="160">
        <v>19.0</v>
      </c>
      <c r="N13" s="118">
        <v>0.8</v>
      </c>
      <c r="O13" s="157">
        <v>185000.0</v>
      </c>
      <c r="P13" s="5">
        <v>5.0</v>
      </c>
      <c r="Q13" s="165">
        <f t="shared" si="3"/>
        <v>14060000</v>
      </c>
      <c r="R13" s="161">
        <v>19.0</v>
      </c>
      <c r="S13" s="118">
        <v>0.9</v>
      </c>
      <c r="T13" s="167">
        <v>300000.0</v>
      </c>
      <c r="U13" s="5">
        <v>2.0</v>
      </c>
      <c r="V13" s="163">
        <f t="shared" si="4"/>
        <v>11400000</v>
      </c>
      <c r="W13" s="166">
        <f t="shared" si="5"/>
        <v>80111600</v>
      </c>
      <c r="X13" s="136"/>
      <c r="Y13" s="136"/>
    </row>
    <row r="14">
      <c r="B14" s="155" t="s">
        <v>273</v>
      </c>
      <c r="C14" s="156">
        <v>19.0</v>
      </c>
      <c r="D14" s="118">
        <v>0.7</v>
      </c>
      <c r="E14" s="157">
        <v>450000.0</v>
      </c>
      <c r="F14" s="5">
        <v>2.0</v>
      </c>
      <c r="G14" s="165">
        <f t="shared" si="1"/>
        <v>11970000</v>
      </c>
      <c r="H14" s="156">
        <v>19.0</v>
      </c>
      <c r="I14" s="118">
        <v>0.6</v>
      </c>
      <c r="J14" s="157">
        <v>760000.0</v>
      </c>
      <c r="K14" s="159">
        <v>4.0</v>
      </c>
      <c r="L14" s="165">
        <f t="shared" si="2"/>
        <v>34656000</v>
      </c>
      <c r="M14" s="160">
        <v>19.0</v>
      </c>
      <c r="N14" s="118">
        <v>0.82</v>
      </c>
      <c r="O14" s="157">
        <v>185000.0</v>
      </c>
      <c r="P14" s="5">
        <v>5.0</v>
      </c>
      <c r="Q14" s="165">
        <f t="shared" si="3"/>
        <v>14411500</v>
      </c>
      <c r="R14" s="161">
        <v>19.0</v>
      </c>
      <c r="S14" s="118">
        <v>0.65</v>
      </c>
      <c r="T14" s="162">
        <v>285000.0</v>
      </c>
      <c r="U14" s="5">
        <v>2.0</v>
      </c>
      <c r="V14" s="163">
        <f t="shared" si="4"/>
        <v>10830000</v>
      </c>
      <c r="W14" s="166">
        <f t="shared" si="5"/>
        <v>71867500</v>
      </c>
      <c r="X14" s="136"/>
      <c r="Y14" s="136"/>
    </row>
    <row r="15">
      <c r="B15" s="155" t="s">
        <v>274</v>
      </c>
      <c r="C15" s="156">
        <v>19.0</v>
      </c>
      <c r="D15" s="118">
        <v>1.0</v>
      </c>
      <c r="E15" s="157">
        <v>450000.0</v>
      </c>
      <c r="F15" s="5">
        <v>4.0</v>
      </c>
      <c r="G15" s="165">
        <f t="shared" si="1"/>
        <v>34200000</v>
      </c>
      <c r="H15" s="156">
        <v>19.0</v>
      </c>
      <c r="I15" s="118">
        <v>0.96</v>
      </c>
      <c r="J15" s="157">
        <v>760000.0</v>
      </c>
      <c r="K15" s="159">
        <v>4.0</v>
      </c>
      <c r="L15" s="165">
        <f t="shared" si="2"/>
        <v>55449600</v>
      </c>
      <c r="M15" s="160">
        <v>19.0</v>
      </c>
      <c r="N15" s="118">
        <v>0.9</v>
      </c>
      <c r="O15" s="157">
        <v>185000.0</v>
      </c>
      <c r="P15" s="5">
        <v>6.0</v>
      </c>
      <c r="Q15" s="165">
        <f t="shared" si="3"/>
        <v>18981000</v>
      </c>
      <c r="R15" s="161">
        <v>19.0</v>
      </c>
      <c r="S15" s="118">
        <v>0.6</v>
      </c>
      <c r="T15" s="162">
        <v>285000.0</v>
      </c>
      <c r="U15" s="5">
        <v>3.0</v>
      </c>
      <c r="V15" s="163">
        <f t="shared" si="4"/>
        <v>16245000</v>
      </c>
      <c r="W15" s="166">
        <f t="shared" si="5"/>
        <v>124875600</v>
      </c>
      <c r="X15" s="136"/>
      <c r="Y15" s="136"/>
    </row>
    <row r="16">
      <c r="B16" s="155" t="s">
        <v>275</v>
      </c>
      <c r="C16" s="156">
        <v>19.0</v>
      </c>
      <c r="D16" s="118">
        <v>0.85</v>
      </c>
      <c r="E16" s="157">
        <v>450000.0</v>
      </c>
      <c r="F16" s="5">
        <v>4.0</v>
      </c>
      <c r="G16" s="165">
        <f t="shared" si="1"/>
        <v>29070000</v>
      </c>
      <c r="H16" s="156">
        <v>19.0</v>
      </c>
      <c r="I16" s="118">
        <v>0.93</v>
      </c>
      <c r="J16" s="157">
        <v>760000.0</v>
      </c>
      <c r="K16" s="159">
        <v>4.0</v>
      </c>
      <c r="L16" s="165">
        <f t="shared" si="2"/>
        <v>53716800</v>
      </c>
      <c r="M16" s="160">
        <v>19.0</v>
      </c>
      <c r="N16" s="118">
        <v>0.85</v>
      </c>
      <c r="O16" s="157">
        <v>185000.0</v>
      </c>
      <c r="P16" s="5">
        <v>6.0</v>
      </c>
      <c r="Q16" s="165">
        <f t="shared" si="3"/>
        <v>17926500</v>
      </c>
      <c r="R16" s="161">
        <v>19.0</v>
      </c>
      <c r="S16" s="118">
        <v>0.75</v>
      </c>
      <c r="T16" s="167">
        <v>300000.0</v>
      </c>
      <c r="U16" s="5">
        <v>3.0</v>
      </c>
      <c r="V16" s="163">
        <f t="shared" si="4"/>
        <v>17100000</v>
      </c>
      <c r="W16" s="166">
        <f t="shared" si="5"/>
        <v>117813300</v>
      </c>
      <c r="X16" s="136"/>
      <c r="Y16" s="136"/>
    </row>
    <row r="17">
      <c r="B17" s="155" t="s">
        <v>276</v>
      </c>
      <c r="C17" s="168">
        <v>19.0</v>
      </c>
      <c r="D17" s="169">
        <v>0.75</v>
      </c>
      <c r="E17" s="170">
        <v>450000.0</v>
      </c>
      <c r="F17" s="171">
        <v>3.0</v>
      </c>
      <c r="G17" s="172">
        <f t="shared" si="1"/>
        <v>19237500</v>
      </c>
      <c r="H17" s="168">
        <v>19.0</v>
      </c>
      <c r="I17" s="169">
        <v>0.75</v>
      </c>
      <c r="J17" s="170">
        <v>760000.0</v>
      </c>
      <c r="K17" s="173">
        <v>4.0</v>
      </c>
      <c r="L17" s="172">
        <f t="shared" si="2"/>
        <v>43320000</v>
      </c>
      <c r="M17" s="174">
        <v>19.0</v>
      </c>
      <c r="N17" s="169">
        <v>0.65</v>
      </c>
      <c r="O17" s="170">
        <v>185000.0</v>
      </c>
      <c r="P17" s="171">
        <v>6.0</v>
      </c>
      <c r="Q17" s="172">
        <f t="shared" si="3"/>
        <v>13708500</v>
      </c>
      <c r="R17" s="175">
        <v>19.0</v>
      </c>
      <c r="S17" s="169">
        <v>0.55</v>
      </c>
      <c r="T17" s="176">
        <v>300000.0</v>
      </c>
      <c r="U17" s="171">
        <v>3.0</v>
      </c>
      <c r="V17" s="177">
        <f t="shared" si="4"/>
        <v>17100000</v>
      </c>
      <c r="W17" s="178">
        <f t="shared" si="5"/>
        <v>93366000</v>
      </c>
      <c r="X17" s="136"/>
      <c r="Y17" s="136"/>
    </row>
    <row r="18">
      <c r="A18" s="136"/>
      <c r="B18" s="179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80"/>
      <c r="X18" s="136"/>
      <c r="Y18" s="136"/>
    </row>
    <row r="19">
      <c r="A19" s="139"/>
      <c r="B19" s="181" t="s">
        <v>277</v>
      </c>
      <c r="C19" s="182" t="s">
        <v>278</v>
      </c>
      <c r="D19" s="39"/>
      <c r="E19" s="7"/>
      <c r="F19" s="183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</row>
    <row r="20">
      <c r="A20" s="139"/>
      <c r="B20" s="149"/>
      <c r="C20" s="184" t="s">
        <v>279</v>
      </c>
      <c r="D20" s="184" t="s">
        <v>280</v>
      </c>
      <c r="E20" s="184" t="s">
        <v>281</v>
      </c>
      <c r="F20" s="183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</row>
    <row r="21" ht="15.75" customHeight="1">
      <c r="A21" s="139"/>
      <c r="B21" s="151" t="s">
        <v>254</v>
      </c>
      <c r="C21" s="185">
        <v>450000.0</v>
      </c>
      <c r="D21" s="185">
        <v>400000.0</v>
      </c>
      <c r="E21" s="185">
        <v>350000.0</v>
      </c>
      <c r="F21" s="186"/>
      <c r="G21" s="148" t="s">
        <v>282</v>
      </c>
      <c r="H21" s="187"/>
      <c r="I21" s="187"/>
      <c r="J21" s="136"/>
      <c r="K21" s="136"/>
      <c r="L21" s="136"/>
      <c r="M21" s="136"/>
      <c r="N21" s="136"/>
      <c r="O21" s="136"/>
      <c r="P21" s="136"/>
      <c r="Q21" s="136"/>
      <c r="R21" s="3"/>
      <c r="S21" s="186"/>
      <c r="T21" s="186"/>
      <c r="U21" s="186"/>
      <c r="V21" s="136"/>
      <c r="W21" s="136"/>
      <c r="X21" s="136"/>
      <c r="Y21" s="136"/>
    </row>
    <row r="22" ht="15.75" customHeight="1">
      <c r="A22" s="139"/>
      <c r="B22" s="151" t="s">
        <v>255</v>
      </c>
      <c r="C22" s="185">
        <v>760000.0</v>
      </c>
      <c r="D22" s="185">
        <v>720000.0</v>
      </c>
      <c r="E22" s="185">
        <v>690000.0</v>
      </c>
      <c r="F22" s="186"/>
      <c r="G22" s="188"/>
      <c r="H22" s="187"/>
      <c r="I22" s="187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</row>
    <row r="23" ht="15.75" customHeight="1">
      <c r="A23" s="139"/>
      <c r="B23" s="151" t="s">
        <v>283</v>
      </c>
      <c r="C23" s="185">
        <v>185000.0</v>
      </c>
      <c r="D23" s="185">
        <v>150000.0</v>
      </c>
      <c r="E23" s="185">
        <v>130000.0</v>
      </c>
      <c r="F23" s="186"/>
      <c r="G23" s="154"/>
      <c r="H23" s="187"/>
      <c r="I23" s="187"/>
      <c r="J23" s="136"/>
      <c r="K23" s="136"/>
      <c r="L23" s="136"/>
      <c r="M23" s="136"/>
      <c r="N23" s="3"/>
      <c r="O23" s="186"/>
      <c r="P23" s="186"/>
      <c r="Q23" s="186"/>
      <c r="R23" s="136"/>
      <c r="S23" s="136"/>
      <c r="T23" s="136"/>
      <c r="U23" s="136"/>
      <c r="V23" s="136"/>
      <c r="W23" s="136"/>
      <c r="X23" s="136"/>
      <c r="Y23" s="136"/>
    </row>
    <row r="24" ht="15.75" customHeight="1">
      <c r="A24" s="136"/>
      <c r="B24" s="151" t="s">
        <v>257</v>
      </c>
      <c r="C24" s="185">
        <v>300000.0</v>
      </c>
      <c r="D24" s="185">
        <v>285000.0</v>
      </c>
      <c r="E24" s="185">
        <v>250000.0</v>
      </c>
      <c r="F24" s="186"/>
      <c r="G24" s="1"/>
      <c r="H24" s="187"/>
      <c r="I24" s="187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</row>
    <row r="25" ht="15.75" customHeight="1">
      <c r="A25" s="136"/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36"/>
      <c r="Y25" s="136"/>
    </row>
    <row r="26" ht="15.75" customHeight="1">
      <c r="A26" s="139"/>
      <c r="B26" s="189" t="s">
        <v>284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7"/>
      <c r="X26" s="136"/>
      <c r="Y26" s="136"/>
    </row>
    <row r="27" ht="15.75" customHeight="1">
      <c r="A27" s="136"/>
      <c r="B27" s="190" t="s">
        <v>253</v>
      </c>
      <c r="C27" s="144" t="s">
        <v>254</v>
      </c>
      <c r="D27" s="145"/>
      <c r="E27" s="145"/>
      <c r="F27" s="145"/>
      <c r="G27" s="146"/>
      <c r="H27" s="144" t="s">
        <v>255</v>
      </c>
      <c r="I27" s="145"/>
      <c r="J27" s="145"/>
      <c r="K27" s="145"/>
      <c r="L27" s="146"/>
      <c r="M27" s="144" t="s">
        <v>256</v>
      </c>
      <c r="N27" s="145"/>
      <c r="O27" s="145"/>
      <c r="P27" s="145"/>
      <c r="Q27" s="146"/>
      <c r="R27" s="144" t="s">
        <v>257</v>
      </c>
      <c r="S27" s="145"/>
      <c r="T27" s="145"/>
      <c r="U27" s="145"/>
      <c r="V27" s="146"/>
      <c r="W27" s="147" t="s">
        <v>258</v>
      </c>
      <c r="X27" s="148" t="s">
        <v>4</v>
      </c>
      <c r="Y27" s="136"/>
    </row>
    <row r="28" ht="15.75" customHeight="1">
      <c r="A28" s="136"/>
      <c r="B28" s="191"/>
      <c r="C28" s="150" t="s">
        <v>259</v>
      </c>
      <c r="D28" s="151" t="s">
        <v>260</v>
      </c>
      <c r="E28" s="151" t="s">
        <v>261</v>
      </c>
      <c r="F28" s="151" t="s">
        <v>262</v>
      </c>
      <c r="G28" s="152" t="s">
        <v>263</v>
      </c>
      <c r="H28" s="150" t="s">
        <v>259</v>
      </c>
      <c r="I28" s="151" t="s">
        <v>260</v>
      </c>
      <c r="J28" s="151" t="s">
        <v>264</v>
      </c>
      <c r="K28" s="151" t="s">
        <v>262</v>
      </c>
      <c r="L28" s="152" t="s">
        <v>263</v>
      </c>
      <c r="M28" s="150" t="s">
        <v>259</v>
      </c>
      <c r="N28" s="151" t="s">
        <v>260</v>
      </c>
      <c r="O28" s="151" t="s">
        <v>264</v>
      </c>
      <c r="P28" s="151" t="s">
        <v>262</v>
      </c>
      <c r="Q28" s="152" t="s">
        <v>263</v>
      </c>
      <c r="R28" s="150" t="s">
        <v>259</v>
      </c>
      <c r="S28" s="151" t="s">
        <v>260</v>
      </c>
      <c r="T28" s="151" t="s">
        <v>264</v>
      </c>
      <c r="U28" s="151" t="s">
        <v>262</v>
      </c>
      <c r="V28" s="152" t="s">
        <v>263</v>
      </c>
      <c r="W28" s="153"/>
      <c r="X28" s="154"/>
      <c r="Y28" s="136"/>
    </row>
    <row r="29" ht="15.75" customHeight="1">
      <c r="A29" s="139"/>
      <c r="B29" s="155" t="s">
        <v>265</v>
      </c>
      <c r="C29" s="156">
        <v>19.0</v>
      </c>
      <c r="D29" s="118">
        <v>0.6</v>
      </c>
      <c r="E29" s="157">
        <f t="shared" ref="E29:E40" si="6">E6+34%*E6</f>
        <v>536000</v>
      </c>
      <c r="F29" s="5">
        <v>1.0</v>
      </c>
      <c r="G29" s="165">
        <f t="shared" ref="G29:G40" si="7">E29*F29*C29*D29</f>
        <v>6110400</v>
      </c>
      <c r="H29" s="156">
        <v>19.0</v>
      </c>
      <c r="I29" s="118">
        <v>0.6</v>
      </c>
      <c r="J29" s="157">
        <f t="shared" ref="J29:J40" si="8">J6+34%*J6</f>
        <v>964800</v>
      </c>
      <c r="K29" s="192">
        <v>2.0</v>
      </c>
      <c r="L29" s="165">
        <f t="shared" ref="L29:L40" si="9">J29*K29*H29*I29</f>
        <v>21997440</v>
      </c>
      <c r="M29" s="156">
        <v>19.0</v>
      </c>
      <c r="N29" s="118">
        <v>0.65</v>
      </c>
      <c r="O29" s="157">
        <f t="shared" ref="O29:O40" si="10">O6+34%*O6</f>
        <v>174200</v>
      </c>
      <c r="P29" s="5">
        <v>4.0</v>
      </c>
      <c r="Q29" s="165">
        <f t="shared" ref="Q29:Q40" si="11">O29*P29*M29*N29</f>
        <v>8605480</v>
      </c>
      <c r="R29" s="156">
        <v>19.0</v>
      </c>
      <c r="S29" s="118">
        <v>0.65</v>
      </c>
      <c r="T29" s="157">
        <f t="shared" ref="T29:T40" si="12">T6+34%*T6</f>
        <v>381900</v>
      </c>
      <c r="U29" s="5">
        <v>2.0</v>
      </c>
      <c r="V29" s="163">
        <f t="shared" ref="V29:V40" si="13">U29*T29*R29</f>
        <v>14512200</v>
      </c>
      <c r="W29" s="193">
        <f t="shared" ref="W29:W40" si="14">G29+L29+V29+Q29</f>
        <v>51225520</v>
      </c>
      <c r="X29" s="136"/>
      <c r="Y29" s="136"/>
    </row>
    <row r="30" ht="15.75" customHeight="1">
      <c r="A30" s="139"/>
      <c r="B30" s="155" t="s">
        <v>266</v>
      </c>
      <c r="C30" s="156">
        <v>19.0</v>
      </c>
      <c r="D30" s="118">
        <v>0.6</v>
      </c>
      <c r="E30" s="157">
        <f t="shared" si="6"/>
        <v>536000</v>
      </c>
      <c r="F30" s="5">
        <v>1.0</v>
      </c>
      <c r="G30" s="165">
        <f t="shared" si="7"/>
        <v>6110400</v>
      </c>
      <c r="H30" s="156">
        <v>19.0</v>
      </c>
      <c r="I30" s="118">
        <v>0.6</v>
      </c>
      <c r="J30" s="157">
        <f t="shared" si="8"/>
        <v>924600</v>
      </c>
      <c r="K30" s="159">
        <v>2.0</v>
      </c>
      <c r="L30" s="165">
        <f t="shared" si="9"/>
        <v>21080880</v>
      </c>
      <c r="M30" s="156">
        <v>19.0</v>
      </c>
      <c r="N30" s="118">
        <v>0.6</v>
      </c>
      <c r="O30" s="157">
        <f t="shared" si="10"/>
        <v>174200</v>
      </c>
      <c r="P30" s="5">
        <v>4.0</v>
      </c>
      <c r="Q30" s="165">
        <f t="shared" si="11"/>
        <v>7943520</v>
      </c>
      <c r="R30" s="156">
        <v>19.0</v>
      </c>
      <c r="S30" s="118">
        <v>0.55</v>
      </c>
      <c r="T30" s="157">
        <f t="shared" si="12"/>
        <v>335000</v>
      </c>
      <c r="U30" s="5">
        <v>1.0</v>
      </c>
      <c r="V30" s="163">
        <f t="shared" si="13"/>
        <v>6365000</v>
      </c>
      <c r="W30" s="193">
        <f t="shared" si="14"/>
        <v>41499800</v>
      </c>
      <c r="X30" s="136"/>
      <c r="Y30" s="136"/>
    </row>
    <row r="31" ht="15.75" customHeight="1">
      <c r="A31" s="139"/>
      <c r="B31" s="155" t="s">
        <v>267</v>
      </c>
      <c r="C31" s="156">
        <v>19.0</v>
      </c>
      <c r="D31" s="118">
        <v>0.5</v>
      </c>
      <c r="E31" s="157">
        <f t="shared" si="6"/>
        <v>469000</v>
      </c>
      <c r="F31" s="5">
        <v>2.0</v>
      </c>
      <c r="G31" s="165">
        <f t="shared" si="7"/>
        <v>8911000</v>
      </c>
      <c r="H31" s="156">
        <v>19.0</v>
      </c>
      <c r="I31" s="118">
        <v>0.49</v>
      </c>
      <c r="J31" s="157">
        <f t="shared" si="8"/>
        <v>924600</v>
      </c>
      <c r="K31" s="159">
        <v>2.0</v>
      </c>
      <c r="L31" s="165">
        <f t="shared" si="9"/>
        <v>17216052</v>
      </c>
      <c r="M31" s="156">
        <v>19.0</v>
      </c>
      <c r="N31" s="118">
        <v>0.55</v>
      </c>
      <c r="O31" s="157">
        <f t="shared" si="10"/>
        <v>174200</v>
      </c>
      <c r="P31" s="5">
        <v>3.0</v>
      </c>
      <c r="Q31" s="165">
        <f t="shared" si="11"/>
        <v>5461170</v>
      </c>
      <c r="R31" s="156">
        <v>19.0</v>
      </c>
      <c r="S31" s="118">
        <v>0.5</v>
      </c>
      <c r="T31" s="157">
        <f t="shared" si="12"/>
        <v>335000</v>
      </c>
      <c r="U31" s="5">
        <v>1.0</v>
      </c>
      <c r="V31" s="163">
        <f t="shared" si="13"/>
        <v>6365000</v>
      </c>
      <c r="W31" s="193">
        <f t="shared" si="14"/>
        <v>37953222</v>
      </c>
      <c r="X31" s="136"/>
      <c r="Y31" s="136"/>
    </row>
    <row r="32" ht="15.75" customHeight="1">
      <c r="A32" s="139"/>
      <c r="B32" s="155" t="s">
        <v>268</v>
      </c>
      <c r="C32" s="156">
        <v>19.0</v>
      </c>
      <c r="D32" s="118">
        <f t="shared" ref="D32:D40" si="15">D9</f>
        <v>0.5</v>
      </c>
      <c r="E32" s="157">
        <f t="shared" si="6"/>
        <v>469000</v>
      </c>
      <c r="F32" s="5">
        <v>2.0</v>
      </c>
      <c r="G32" s="165">
        <f t="shared" si="7"/>
        <v>8911000</v>
      </c>
      <c r="H32" s="156">
        <v>19.0</v>
      </c>
      <c r="I32" s="118">
        <f t="shared" ref="I32:I40" si="16">I9</f>
        <v>0.7</v>
      </c>
      <c r="J32" s="157">
        <f t="shared" si="8"/>
        <v>964800</v>
      </c>
      <c r="K32" s="159">
        <v>4.0</v>
      </c>
      <c r="L32" s="165">
        <f t="shared" si="9"/>
        <v>51327360</v>
      </c>
      <c r="M32" s="156">
        <v>19.0</v>
      </c>
      <c r="N32" s="118">
        <v>0.6</v>
      </c>
      <c r="O32" s="157">
        <f t="shared" si="10"/>
        <v>174200</v>
      </c>
      <c r="P32" s="5">
        <v>4.0</v>
      </c>
      <c r="Q32" s="165">
        <f t="shared" si="11"/>
        <v>7943520</v>
      </c>
      <c r="R32" s="156">
        <v>19.0</v>
      </c>
      <c r="S32" s="118">
        <f t="shared" ref="S32:S40" si="17">S9</f>
        <v>0.55</v>
      </c>
      <c r="T32" s="157">
        <f t="shared" si="12"/>
        <v>335000</v>
      </c>
      <c r="U32" s="5">
        <v>2.0</v>
      </c>
      <c r="V32" s="163">
        <f t="shared" si="13"/>
        <v>12730000</v>
      </c>
      <c r="W32" s="193">
        <f t="shared" si="14"/>
        <v>80911880</v>
      </c>
      <c r="X32" s="136"/>
      <c r="Y32" s="136"/>
    </row>
    <row r="33" ht="15.75" customHeight="1">
      <c r="A33" s="139"/>
      <c r="B33" s="155" t="s">
        <v>269</v>
      </c>
      <c r="C33" s="156">
        <v>19.0</v>
      </c>
      <c r="D33" s="118">
        <f t="shared" si="15"/>
        <v>0.6</v>
      </c>
      <c r="E33" s="157">
        <f t="shared" si="6"/>
        <v>536000</v>
      </c>
      <c r="F33" s="5">
        <v>3.0</v>
      </c>
      <c r="G33" s="165">
        <f t="shared" si="7"/>
        <v>18331200</v>
      </c>
      <c r="H33" s="156">
        <v>19.0</v>
      </c>
      <c r="I33" s="118">
        <f t="shared" si="16"/>
        <v>0.59</v>
      </c>
      <c r="J33" s="157">
        <f t="shared" si="8"/>
        <v>964800</v>
      </c>
      <c r="K33" s="159">
        <v>3.0</v>
      </c>
      <c r="L33" s="165">
        <f t="shared" si="9"/>
        <v>32446224</v>
      </c>
      <c r="M33" s="156">
        <v>19.0</v>
      </c>
      <c r="N33" s="118">
        <v>0.5</v>
      </c>
      <c r="O33" s="157">
        <f t="shared" si="10"/>
        <v>174200</v>
      </c>
      <c r="P33" s="5">
        <v>4.0</v>
      </c>
      <c r="Q33" s="165">
        <f t="shared" si="11"/>
        <v>6619600</v>
      </c>
      <c r="R33" s="156">
        <v>19.0</v>
      </c>
      <c r="S33" s="118">
        <f t="shared" si="17"/>
        <v>0.7</v>
      </c>
      <c r="T33" s="157">
        <f t="shared" si="12"/>
        <v>402000</v>
      </c>
      <c r="U33" s="5">
        <v>3.0</v>
      </c>
      <c r="V33" s="163">
        <f t="shared" si="13"/>
        <v>22914000</v>
      </c>
      <c r="W33" s="193">
        <f t="shared" si="14"/>
        <v>80311024</v>
      </c>
      <c r="X33" s="136"/>
      <c r="Y33" s="136"/>
    </row>
    <row r="34" ht="15.75" customHeight="1">
      <c r="A34" s="139"/>
      <c r="B34" s="155" t="s">
        <v>270</v>
      </c>
      <c r="C34" s="156">
        <v>19.0</v>
      </c>
      <c r="D34" s="118">
        <f t="shared" si="15"/>
        <v>0.6</v>
      </c>
      <c r="E34" s="157">
        <f t="shared" si="6"/>
        <v>536000</v>
      </c>
      <c r="F34" s="5">
        <v>3.0</v>
      </c>
      <c r="G34" s="165">
        <f t="shared" si="7"/>
        <v>18331200</v>
      </c>
      <c r="H34" s="156">
        <v>19.0</v>
      </c>
      <c r="I34" s="118">
        <f t="shared" si="16"/>
        <v>0.6</v>
      </c>
      <c r="J34" s="157">
        <f t="shared" si="8"/>
        <v>964800</v>
      </c>
      <c r="K34" s="159">
        <v>2.0</v>
      </c>
      <c r="L34" s="165">
        <f t="shared" si="9"/>
        <v>21997440</v>
      </c>
      <c r="M34" s="156">
        <v>19.0</v>
      </c>
      <c r="N34" s="118">
        <f t="shared" ref="N34:N40" si="18">N11</f>
        <v>0.5</v>
      </c>
      <c r="O34" s="157">
        <f t="shared" si="10"/>
        <v>174200</v>
      </c>
      <c r="P34" s="5">
        <v>4.0</v>
      </c>
      <c r="Q34" s="165">
        <f t="shared" si="11"/>
        <v>6619600</v>
      </c>
      <c r="R34" s="156">
        <v>19.0</v>
      </c>
      <c r="S34" s="118">
        <f t="shared" si="17"/>
        <v>0.75</v>
      </c>
      <c r="T34" s="157">
        <f t="shared" si="12"/>
        <v>402000</v>
      </c>
      <c r="U34" s="5">
        <v>3.0</v>
      </c>
      <c r="V34" s="163">
        <f t="shared" si="13"/>
        <v>22914000</v>
      </c>
      <c r="W34" s="193">
        <f t="shared" si="14"/>
        <v>69862240</v>
      </c>
      <c r="X34" s="136"/>
      <c r="Y34" s="136"/>
    </row>
    <row r="35" ht="15.75" customHeight="1">
      <c r="A35" s="139"/>
      <c r="B35" s="155" t="s">
        <v>271</v>
      </c>
      <c r="C35" s="156">
        <v>19.0</v>
      </c>
      <c r="D35" s="118">
        <f t="shared" si="15"/>
        <v>0.5</v>
      </c>
      <c r="E35" s="157">
        <f t="shared" si="6"/>
        <v>536000</v>
      </c>
      <c r="F35" s="5">
        <v>3.0</v>
      </c>
      <c r="G35" s="165">
        <f t="shared" si="7"/>
        <v>15276000</v>
      </c>
      <c r="H35" s="156">
        <v>19.0</v>
      </c>
      <c r="I35" s="118">
        <f t="shared" si="16"/>
        <v>0.97</v>
      </c>
      <c r="J35" s="157">
        <f t="shared" si="8"/>
        <v>1018400</v>
      </c>
      <c r="K35" s="159">
        <v>4.0</v>
      </c>
      <c r="L35" s="165">
        <f t="shared" si="9"/>
        <v>75076448</v>
      </c>
      <c r="M35" s="156">
        <v>19.0</v>
      </c>
      <c r="N35" s="118">
        <f t="shared" si="18"/>
        <v>0.7</v>
      </c>
      <c r="O35" s="157">
        <f t="shared" si="10"/>
        <v>201000</v>
      </c>
      <c r="P35" s="5">
        <v>5.0</v>
      </c>
      <c r="Q35" s="165">
        <f t="shared" si="11"/>
        <v>13366500</v>
      </c>
      <c r="R35" s="156">
        <v>19.0</v>
      </c>
      <c r="S35" s="118">
        <f t="shared" si="17"/>
        <v>0.5</v>
      </c>
      <c r="T35" s="157">
        <f t="shared" si="12"/>
        <v>381900</v>
      </c>
      <c r="U35" s="5">
        <v>2.0</v>
      </c>
      <c r="V35" s="163">
        <f t="shared" si="13"/>
        <v>14512200</v>
      </c>
      <c r="W35" s="193">
        <f t="shared" si="14"/>
        <v>118231148</v>
      </c>
      <c r="X35" s="136"/>
      <c r="Y35" s="136"/>
    </row>
    <row r="36" ht="15.75" customHeight="1">
      <c r="A36" s="139"/>
      <c r="B36" s="155" t="s">
        <v>272</v>
      </c>
      <c r="C36" s="156">
        <v>19.0</v>
      </c>
      <c r="D36" s="118">
        <f t="shared" si="15"/>
        <v>0.8</v>
      </c>
      <c r="E36" s="157">
        <f t="shared" si="6"/>
        <v>603000</v>
      </c>
      <c r="F36" s="5">
        <v>4.0</v>
      </c>
      <c r="G36" s="165">
        <f t="shared" si="7"/>
        <v>36662400</v>
      </c>
      <c r="H36" s="156">
        <v>19.0</v>
      </c>
      <c r="I36" s="118">
        <f t="shared" si="16"/>
        <v>0.63</v>
      </c>
      <c r="J36" s="157">
        <f t="shared" si="8"/>
        <v>1018400</v>
      </c>
      <c r="K36" s="159">
        <v>4.0</v>
      </c>
      <c r="L36" s="165">
        <f t="shared" si="9"/>
        <v>48760992</v>
      </c>
      <c r="M36" s="156">
        <v>19.0</v>
      </c>
      <c r="N36" s="118">
        <f t="shared" si="18"/>
        <v>0.8</v>
      </c>
      <c r="O36" s="157">
        <f t="shared" si="10"/>
        <v>247900</v>
      </c>
      <c r="P36" s="5">
        <v>6.0</v>
      </c>
      <c r="Q36" s="165">
        <f t="shared" si="11"/>
        <v>22608480</v>
      </c>
      <c r="R36" s="156">
        <v>19.0</v>
      </c>
      <c r="S36" s="118">
        <f t="shared" si="17"/>
        <v>0.9</v>
      </c>
      <c r="T36" s="157">
        <f t="shared" si="12"/>
        <v>402000</v>
      </c>
      <c r="U36" s="5">
        <v>3.0</v>
      </c>
      <c r="V36" s="163">
        <f t="shared" si="13"/>
        <v>22914000</v>
      </c>
      <c r="W36" s="193">
        <f t="shared" si="14"/>
        <v>130945872</v>
      </c>
      <c r="X36" s="136"/>
      <c r="Y36" s="136"/>
    </row>
    <row r="37" ht="15.75" customHeight="1">
      <c r="A37" s="139"/>
      <c r="B37" s="155" t="s">
        <v>273</v>
      </c>
      <c r="C37" s="156">
        <v>19.0</v>
      </c>
      <c r="D37" s="118">
        <f t="shared" si="15"/>
        <v>0.7</v>
      </c>
      <c r="E37" s="157">
        <f t="shared" si="6"/>
        <v>603000</v>
      </c>
      <c r="F37" s="5">
        <v>4.0</v>
      </c>
      <c r="G37" s="165">
        <f t="shared" si="7"/>
        <v>32079600</v>
      </c>
      <c r="H37" s="156">
        <v>19.0</v>
      </c>
      <c r="I37" s="118">
        <f t="shared" si="16"/>
        <v>0.6</v>
      </c>
      <c r="J37" s="157">
        <f t="shared" si="8"/>
        <v>1018400</v>
      </c>
      <c r="K37" s="159">
        <v>3.0</v>
      </c>
      <c r="L37" s="165">
        <f t="shared" si="9"/>
        <v>34829280</v>
      </c>
      <c r="M37" s="156">
        <v>19.0</v>
      </c>
      <c r="N37" s="118">
        <f t="shared" si="18"/>
        <v>0.82</v>
      </c>
      <c r="O37" s="157">
        <f t="shared" si="10"/>
        <v>247900</v>
      </c>
      <c r="P37" s="5">
        <v>6.0</v>
      </c>
      <c r="Q37" s="165">
        <f t="shared" si="11"/>
        <v>23173692</v>
      </c>
      <c r="R37" s="156">
        <v>19.0</v>
      </c>
      <c r="S37" s="118">
        <f t="shared" si="17"/>
        <v>0.65</v>
      </c>
      <c r="T37" s="157">
        <f t="shared" si="12"/>
        <v>381900</v>
      </c>
      <c r="U37" s="5">
        <v>2.0</v>
      </c>
      <c r="V37" s="163">
        <f t="shared" si="13"/>
        <v>14512200</v>
      </c>
      <c r="W37" s="193">
        <f t="shared" si="14"/>
        <v>104594772</v>
      </c>
      <c r="X37" s="136"/>
      <c r="Y37" s="136"/>
    </row>
    <row r="38" ht="15.75" customHeight="1">
      <c r="A38" s="139"/>
      <c r="B38" s="155" t="s">
        <v>274</v>
      </c>
      <c r="C38" s="156">
        <v>19.0</v>
      </c>
      <c r="D38" s="118">
        <f t="shared" si="15"/>
        <v>1</v>
      </c>
      <c r="E38" s="157">
        <f t="shared" si="6"/>
        <v>603000</v>
      </c>
      <c r="F38" s="5">
        <v>4.0</v>
      </c>
      <c r="G38" s="165">
        <f t="shared" si="7"/>
        <v>45828000</v>
      </c>
      <c r="H38" s="156">
        <v>19.0</v>
      </c>
      <c r="I38" s="118">
        <f t="shared" si="16"/>
        <v>0.96</v>
      </c>
      <c r="J38" s="157">
        <f t="shared" si="8"/>
        <v>1018400</v>
      </c>
      <c r="K38" s="159">
        <v>4.0</v>
      </c>
      <c r="L38" s="165">
        <f t="shared" si="9"/>
        <v>74302464</v>
      </c>
      <c r="M38" s="156">
        <v>19.0</v>
      </c>
      <c r="N38" s="118">
        <f t="shared" si="18"/>
        <v>0.9</v>
      </c>
      <c r="O38" s="157">
        <f t="shared" si="10"/>
        <v>247900</v>
      </c>
      <c r="P38" s="5">
        <v>8.0</v>
      </c>
      <c r="Q38" s="165">
        <f t="shared" si="11"/>
        <v>33912720</v>
      </c>
      <c r="R38" s="156">
        <v>19.0</v>
      </c>
      <c r="S38" s="118">
        <f t="shared" si="17"/>
        <v>0.6</v>
      </c>
      <c r="T38" s="157">
        <f t="shared" si="12"/>
        <v>381900</v>
      </c>
      <c r="U38" s="5">
        <v>3.0</v>
      </c>
      <c r="V38" s="163">
        <f t="shared" si="13"/>
        <v>21768300</v>
      </c>
      <c r="W38" s="193">
        <f t="shared" si="14"/>
        <v>175811484</v>
      </c>
      <c r="X38" s="136"/>
      <c r="Y38" s="136"/>
    </row>
    <row r="39" ht="15.75" customHeight="1">
      <c r="A39" s="139"/>
      <c r="B39" s="155" t="s">
        <v>275</v>
      </c>
      <c r="C39" s="156">
        <v>19.0</v>
      </c>
      <c r="D39" s="118">
        <f t="shared" si="15"/>
        <v>0.85</v>
      </c>
      <c r="E39" s="157">
        <f t="shared" si="6"/>
        <v>603000</v>
      </c>
      <c r="F39" s="5">
        <v>4.0</v>
      </c>
      <c r="G39" s="165">
        <f t="shared" si="7"/>
        <v>38953800</v>
      </c>
      <c r="H39" s="156">
        <v>19.0</v>
      </c>
      <c r="I39" s="118">
        <f t="shared" si="16"/>
        <v>0.93</v>
      </c>
      <c r="J39" s="157">
        <f t="shared" si="8"/>
        <v>1018400</v>
      </c>
      <c r="K39" s="159">
        <v>4.0</v>
      </c>
      <c r="L39" s="165">
        <f t="shared" si="9"/>
        <v>71980512</v>
      </c>
      <c r="M39" s="156">
        <v>19.0</v>
      </c>
      <c r="N39" s="118">
        <f t="shared" si="18"/>
        <v>0.85</v>
      </c>
      <c r="O39" s="157">
        <f t="shared" si="10"/>
        <v>247900</v>
      </c>
      <c r="P39" s="5">
        <v>8.0</v>
      </c>
      <c r="Q39" s="165">
        <f t="shared" si="11"/>
        <v>32028680</v>
      </c>
      <c r="R39" s="156">
        <v>19.0</v>
      </c>
      <c r="S39" s="118">
        <f t="shared" si="17"/>
        <v>0.75</v>
      </c>
      <c r="T39" s="157">
        <f t="shared" si="12"/>
        <v>402000</v>
      </c>
      <c r="U39" s="5">
        <v>3.0</v>
      </c>
      <c r="V39" s="163">
        <f t="shared" si="13"/>
        <v>22914000</v>
      </c>
      <c r="W39" s="193">
        <f t="shared" si="14"/>
        <v>165876992</v>
      </c>
      <c r="X39" s="136"/>
      <c r="Y39" s="136"/>
    </row>
    <row r="40" ht="15.75" customHeight="1">
      <c r="A40" s="136"/>
      <c r="B40" s="155" t="s">
        <v>276</v>
      </c>
      <c r="C40" s="168">
        <v>19.0</v>
      </c>
      <c r="D40" s="169">
        <f t="shared" si="15"/>
        <v>0.75</v>
      </c>
      <c r="E40" s="170">
        <f t="shared" si="6"/>
        <v>603000</v>
      </c>
      <c r="F40" s="171">
        <v>4.0</v>
      </c>
      <c r="G40" s="172">
        <f t="shared" si="7"/>
        <v>34371000</v>
      </c>
      <c r="H40" s="168">
        <v>19.0</v>
      </c>
      <c r="I40" s="169">
        <f t="shared" si="16"/>
        <v>0.75</v>
      </c>
      <c r="J40" s="170">
        <f t="shared" si="8"/>
        <v>1018400</v>
      </c>
      <c r="K40" s="173">
        <v>4.0</v>
      </c>
      <c r="L40" s="172">
        <f t="shared" si="9"/>
        <v>58048800</v>
      </c>
      <c r="M40" s="168">
        <v>19.0</v>
      </c>
      <c r="N40" s="169">
        <f t="shared" si="18"/>
        <v>0.65</v>
      </c>
      <c r="O40" s="170">
        <f t="shared" si="10"/>
        <v>247900</v>
      </c>
      <c r="P40" s="171">
        <v>7.0</v>
      </c>
      <c r="Q40" s="172">
        <f t="shared" si="11"/>
        <v>21430955</v>
      </c>
      <c r="R40" s="168">
        <v>19.0</v>
      </c>
      <c r="S40" s="169">
        <f t="shared" si="17"/>
        <v>0.55</v>
      </c>
      <c r="T40" s="170">
        <f t="shared" si="12"/>
        <v>402000</v>
      </c>
      <c r="U40" s="171">
        <v>2.0</v>
      </c>
      <c r="V40" s="177">
        <f t="shared" si="13"/>
        <v>15276000</v>
      </c>
      <c r="W40" s="194">
        <f t="shared" si="14"/>
        <v>129126755</v>
      </c>
      <c r="X40" s="136"/>
      <c r="Y40" s="136"/>
    </row>
    <row r="41" ht="15.75" customHeight="1">
      <c r="A41" s="136"/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80"/>
      <c r="X41" s="136"/>
      <c r="Y41" s="136"/>
    </row>
    <row r="42" ht="15.75" customHeight="1">
      <c r="A42" s="136"/>
      <c r="B42" s="195" t="s">
        <v>277</v>
      </c>
      <c r="C42" s="182" t="s">
        <v>285</v>
      </c>
      <c r="D42" s="39"/>
      <c r="E42" s="7"/>
      <c r="F42" s="183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</row>
    <row r="43" ht="15.75" customHeight="1">
      <c r="A43" s="139"/>
      <c r="B43" s="27"/>
      <c r="C43" s="184" t="s">
        <v>279</v>
      </c>
      <c r="D43" s="184" t="s">
        <v>280</v>
      </c>
      <c r="E43" s="184" t="s">
        <v>281</v>
      </c>
      <c r="F43" s="183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</row>
    <row r="44" ht="15.75" customHeight="1">
      <c r="A44" s="139"/>
      <c r="B44" s="151" t="s">
        <v>254</v>
      </c>
      <c r="C44" s="185">
        <f t="shared" ref="C44:E44" si="19">C21+34%*C21</f>
        <v>603000</v>
      </c>
      <c r="D44" s="185">
        <f t="shared" si="19"/>
        <v>536000</v>
      </c>
      <c r="E44" s="185">
        <f t="shared" si="19"/>
        <v>469000</v>
      </c>
      <c r="F44" s="186"/>
      <c r="G44" s="148" t="s">
        <v>286</v>
      </c>
      <c r="H44" s="187"/>
      <c r="I44" s="187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</row>
    <row r="45" ht="15.75" customHeight="1">
      <c r="A45" s="139"/>
      <c r="B45" s="151" t="s">
        <v>255</v>
      </c>
      <c r="C45" s="185">
        <f t="shared" ref="C45:E45" si="20">C22+34%*C22</f>
        <v>1018400</v>
      </c>
      <c r="D45" s="185">
        <f t="shared" si="20"/>
        <v>964800</v>
      </c>
      <c r="E45" s="185">
        <f t="shared" si="20"/>
        <v>924600</v>
      </c>
      <c r="F45" s="186"/>
      <c r="G45" s="188"/>
      <c r="H45" s="187"/>
      <c r="I45" s="187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</row>
    <row r="46" ht="15.75" customHeight="1">
      <c r="A46" s="136"/>
      <c r="B46" s="151" t="s">
        <v>283</v>
      </c>
      <c r="C46" s="185">
        <f t="shared" ref="C46:E46" si="21">C23+34%*C23</f>
        <v>247900</v>
      </c>
      <c r="D46" s="185">
        <f t="shared" si="21"/>
        <v>201000</v>
      </c>
      <c r="E46" s="185">
        <f t="shared" si="21"/>
        <v>174200</v>
      </c>
      <c r="F46" s="186"/>
      <c r="G46" s="154"/>
      <c r="H46" s="187"/>
      <c r="I46" s="187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</row>
    <row r="47" ht="15.75" customHeight="1">
      <c r="A47" s="136"/>
      <c r="B47" s="151" t="s">
        <v>257</v>
      </c>
      <c r="C47" s="185">
        <f t="shared" ref="C47:E47" si="22">C24+34%*C24</f>
        <v>402000</v>
      </c>
      <c r="D47" s="185">
        <f t="shared" si="22"/>
        <v>381900</v>
      </c>
      <c r="E47" s="185">
        <f t="shared" si="22"/>
        <v>335000</v>
      </c>
      <c r="F47" s="186"/>
      <c r="G47" s="1"/>
      <c r="H47" s="187"/>
      <c r="I47" s="187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</row>
    <row r="48" ht="15.75" customHeight="1">
      <c r="A48" s="136"/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</row>
    <row r="49" ht="15.75" customHeight="1">
      <c r="A49" s="136"/>
      <c r="B49" s="189" t="s">
        <v>287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7"/>
      <c r="X49" s="136"/>
      <c r="Y49" s="136"/>
    </row>
    <row r="50" ht="15.75" customHeight="1">
      <c r="A50" s="136"/>
      <c r="B50" s="190" t="s">
        <v>253</v>
      </c>
      <c r="C50" s="144" t="s">
        <v>254</v>
      </c>
      <c r="D50" s="145"/>
      <c r="E50" s="145"/>
      <c r="F50" s="145"/>
      <c r="G50" s="146"/>
      <c r="H50" s="144" t="s">
        <v>255</v>
      </c>
      <c r="I50" s="145"/>
      <c r="J50" s="145"/>
      <c r="K50" s="145"/>
      <c r="L50" s="146"/>
      <c r="M50" s="144" t="s">
        <v>256</v>
      </c>
      <c r="N50" s="145"/>
      <c r="O50" s="145"/>
      <c r="P50" s="145"/>
      <c r="Q50" s="146"/>
      <c r="R50" s="144" t="s">
        <v>257</v>
      </c>
      <c r="S50" s="145"/>
      <c r="T50" s="145"/>
      <c r="U50" s="145"/>
      <c r="V50" s="146"/>
      <c r="W50" s="147" t="s">
        <v>258</v>
      </c>
      <c r="X50" s="148" t="s">
        <v>4</v>
      </c>
      <c r="Y50" s="136"/>
    </row>
    <row r="51" ht="15.75" customHeight="1">
      <c r="A51" s="136"/>
      <c r="B51" s="191"/>
      <c r="C51" s="150" t="s">
        <v>259</v>
      </c>
      <c r="D51" s="151" t="s">
        <v>260</v>
      </c>
      <c r="E51" s="151" t="s">
        <v>261</v>
      </c>
      <c r="F51" s="151" t="s">
        <v>262</v>
      </c>
      <c r="G51" s="152" t="s">
        <v>263</v>
      </c>
      <c r="H51" s="150" t="s">
        <v>259</v>
      </c>
      <c r="I51" s="151" t="s">
        <v>260</v>
      </c>
      <c r="J51" s="151" t="s">
        <v>264</v>
      </c>
      <c r="K51" s="151" t="s">
        <v>262</v>
      </c>
      <c r="L51" s="152" t="s">
        <v>263</v>
      </c>
      <c r="M51" s="150" t="s">
        <v>259</v>
      </c>
      <c r="N51" s="151" t="s">
        <v>260</v>
      </c>
      <c r="O51" s="151" t="s">
        <v>264</v>
      </c>
      <c r="P51" s="151" t="s">
        <v>262</v>
      </c>
      <c r="Q51" s="152" t="s">
        <v>263</v>
      </c>
      <c r="R51" s="150" t="s">
        <v>259</v>
      </c>
      <c r="S51" s="151" t="s">
        <v>260</v>
      </c>
      <c r="T51" s="151" t="s">
        <v>264</v>
      </c>
      <c r="U51" s="151" t="s">
        <v>262</v>
      </c>
      <c r="V51" s="196" t="s">
        <v>263</v>
      </c>
      <c r="W51" s="153"/>
      <c r="X51" s="154"/>
      <c r="Y51" s="136"/>
    </row>
    <row r="52" ht="15.75" customHeight="1">
      <c r="A52" s="139"/>
      <c r="B52" s="197" t="s">
        <v>265</v>
      </c>
      <c r="C52" s="156">
        <v>19.0</v>
      </c>
      <c r="D52" s="118">
        <v>0.6</v>
      </c>
      <c r="E52" s="157">
        <f t="shared" ref="E52:E63" si="23">E29+43%*E29</f>
        <v>766480</v>
      </c>
      <c r="F52" s="5">
        <v>3.0</v>
      </c>
      <c r="G52" s="165">
        <f t="shared" ref="G52:G63" si="24">E52*F52*C52*D52</f>
        <v>26213616</v>
      </c>
      <c r="H52" s="156">
        <v>19.0</v>
      </c>
      <c r="I52" s="118">
        <v>0.6</v>
      </c>
      <c r="J52" s="157">
        <f t="shared" ref="J52:J63" si="25">J29+43%*J29</f>
        <v>1379664</v>
      </c>
      <c r="K52" s="192">
        <v>4.0</v>
      </c>
      <c r="L52" s="165">
        <f t="shared" ref="L52:L63" si="26">J52*K52*H52*I52</f>
        <v>62912678.4</v>
      </c>
      <c r="M52" s="198">
        <v>19.0</v>
      </c>
      <c r="N52" s="199">
        <v>0.6</v>
      </c>
      <c r="O52" s="200">
        <f t="shared" ref="O52:O63" si="27">O29+43%*O29</f>
        <v>249106</v>
      </c>
      <c r="P52" s="201">
        <v>5.0</v>
      </c>
      <c r="Q52" s="202">
        <f t="shared" ref="Q52:Q63" si="28">O52*P52*M52*N52</f>
        <v>14199042</v>
      </c>
      <c r="R52" s="198">
        <v>19.0</v>
      </c>
      <c r="S52" s="199">
        <v>0.65</v>
      </c>
      <c r="T52" s="200">
        <f t="shared" ref="T52:T63" si="29">T29+43%*T29</f>
        <v>546117</v>
      </c>
      <c r="U52" s="201">
        <v>3.0</v>
      </c>
      <c r="V52" s="203">
        <f t="shared" ref="V52:V63" si="30">U52*T52*R52</f>
        <v>31128669</v>
      </c>
      <c r="W52" s="166">
        <f t="shared" ref="W52:W63" si="31">G52+L52+V52+Q52</f>
        <v>134454005.4</v>
      </c>
      <c r="X52" s="136"/>
      <c r="Y52" s="136"/>
    </row>
    <row r="53" ht="15.75" customHeight="1">
      <c r="A53" s="139"/>
      <c r="B53" s="155" t="s">
        <v>266</v>
      </c>
      <c r="C53" s="156">
        <v>19.0</v>
      </c>
      <c r="D53" s="118">
        <v>0.58</v>
      </c>
      <c r="E53" s="157">
        <f t="shared" si="23"/>
        <v>766480</v>
      </c>
      <c r="F53" s="5">
        <v>3.0</v>
      </c>
      <c r="G53" s="165">
        <f t="shared" si="24"/>
        <v>25339828.8</v>
      </c>
      <c r="H53" s="156">
        <v>19.0</v>
      </c>
      <c r="I53" s="118">
        <v>0.6</v>
      </c>
      <c r="J53" s="157">
        <f t="shared" si="25"/>
        <v>1322178</v>
      </c>
      <c r="K53" s="159">
        <v>3.0</v>
      </c>
      <c r="L53" s="165">
        <f t="shared" si="26"/>
        <v>45218487.6</v>
      </c>
      <c r="M53" s="204">
        <v>19.0</v>
      </c>
      <c r="N53" s="205">
        <v>0.6</v>
      </c>
      <c r="O53" s="206">
        <f t="shared" si="27"/>
        <v>249106</v>
      </c>
      <c r="P53" s="207">
        <v>5.0</v>
      </c>
      <c r="Q53" s="208">
        <f t="shared" si="28"/>
        <v>14199042</v>
      </c>
      <c r="R53" s="204">
        <v>19.0</v>
      </c>
      <c r="S53" s="209">
        <v>0.55</v>
      </c>
      <c r="T53" s="210">
        <f t="shared" si="29"/>
        <v>479050</v>
      </c>
      <c r="U53" s="207">
        <v>1.0</v>
      </c>
      <c r="V53" s="211">
        <f t="shared" si="30"/>
        <v>9101950</v>
      </c>
      <c r="W53" s="166">
        <f t="shared" si="31"/>
        <v>93859308.4</v>
      </c>
      <c r="X53" s="136"/>
      <c r="Y53" s="136"/>
    </row>
    <row r="54" ht="15.75" customHeight="1">
      <c r="A54" s="139"/>
      <c r="B54" s="155" t="s">
        <v>267</v>
      </c>
      <c r="C54" s="156">
        <v>19.0</v>
      </c>
      <c r="D54" s="118">
        <v>0.5</v>
      </c>
      <c r="E54" s="157">
        <f t="shared" si="23"/>
        <v>670670</v>
      </c>
      <c r="F54" s="5">
        <v>2.0</v>
      </c>
      <c r="G54" s="165">
        <f t="shared" si="24"/>
        <v>12742730</v>
      </c>
      <c r="H54" s="156">
        <v>19.0</v>
      </c>
      <c r="I54" s="118">
        <v>0.49</v>
      </c>
      <c r="J54" s="157">
        <f t="shared" si="25"/>
        <v>1322178</v>
      </c>
      <c r="K54" s="159">
        <v>3.0</v>
      </c>
      <c r="L54" s="165">
        <f t="shared" si="26"/>
        <v>36928431.54</v>
      </c>
      <c r="M54" s="204">
        <v>19.0</v>
      </c>
      <c r="N54" s="205">
        <v>0.55</v>
      </c>
      <c r="O54" s="206">
        <f t="shared" si="27"/>
        <v>249106</v>
      </c>
      <c r="P54" s="207">
        <v>4.0</v>
      </c>
      <c r="Q54" s="208">
        <f t="shared" si="28"/>
        <v>10412630.8</v>
      </c>
      <c r="R54" s="204">
        <v>19.0</v>
      </c>
      <c r="S54" s="209">
        <v>0.49</v>
      </c>
      <c r="T54" s="210">
        <f t="shared" si="29"/>
        <v>479050</v>
      </c>
      <c r="U54" s="207">
        <v>1.0</v>
      </c>
      <c r="V54" s="211">
        <f t="shared" si="30"/>
        <v>9101950</v>
      </c>
      <c r="W54" s="166">
        <f t="shared" si="31"/>
        <v>69185742.34</v>
      </c>
      <c r="X54" s="136"/>
      <c r="Y54" s="136"/>
    </row>
    <row r="55" ht="15.75" customHeight="1">
      <c r="A55" s="139"/>
      <c r="B55" s="155" t="s">
        <v>268</v>
      </c>
      <c r="C55" s="156">
        <v>19.0</v>
      </c>
      <c r="D55" s="118">
        <f t="shared" ref="D55:D63" si="32">D32</f>
        <v>0.5</v>
      </c>
      <c r="E55" s="157">
        <f t="shared" si="23"/>
        <v>670670</v>
      </c>
      <c r="F55" s="5">
        <v>2.0</v>
      </c>
      <c r="G55" s="165">
        <f t="shared" si="24"/>
        <v>12742730</v>
      </c>
      <c r="H55" s="156">
        <v>19.0</v>
      </c>
      <c r="I55" s="118">
        <f t="shared" ref="I55:I63" si="33">I32</f>
        <v>0.7</v>
      </c>
      <c r="J55" s="157">
        <f t="shared" si="25"/>
        <v>1379664</v>
      </c>
      <c r="K55" s="159">
        <v>4.0</v>
      </c>
      <c r="L55" s="165">
        <f t="shared" si="26"/>
        <v>73398124.8</v>
      </c>
      <c r="M55" s="204">
        <v>19.0</v>
      </c>
      <c r="N55" s="205">
        <v>0.49</v>
      </c>
      <c r="O55" s="206">
        <f t="shared" si="27"/>
        <v>249106</v>
      </c>
      <c r="P55" s="207">
        <v>5.0</v>
      </c>
      <c r="Q55" s="208">
        <f t="shared" si="28"/>
        <v>11595884.3</v>
      </c>
      <c r="R55" s="204">
        <v>19.0</v>
      </c>
      <c r="S55" s="209">
        <f t="shared" ref="S55:S63" si="34">S32</f>
        <v>0.55</v>
      </c>
      <c r="T55" s="210">
        <f t="shared" si="29"/>
        <v>479050</v>
      </c>
      <c r="U55" s="207">
        <v>1.0</v>
      </c>
      <c r="V55" s="211">
        <f t="shared" si="30"/>
        <v>9101950</v>
      </c>
      <c r="W55" s="166">
        <f t="shared" si="31"/>
        <v>106838689.1</v>
      </c>
      <c r="X55" s="136"/>
      <c r="Y55" s="136"/>
    </row>
    <row r="56" ht="15.75" customHeight="1">
      <c r="A56" s="139"/>
      <c r="B56" s="155" t="s">
        <v>269</v>
      </c>
      <c r="C56" s="156">
        <v>19.0</v>
      </c>
      <c r="D56" s="118">
        <f t="shared" si="32"/>
        <v>0.6</v>
      </c>
      <c r="E56" s="157">
        <f t="shared" si="23"/>
        <v>766480</v>
      </c>
      <c r="F56" s="5">
        <v>3.0</v>
      </c>
      <c r="G56" s="165">
        <f t="shared" si="24"/>
        <v>26213616</v>
      </c>
      <c r="H56" s="156">
        <v>19.0</v>
      </c>
      <c r="I56" s="118">
        <f t="shared" si="33"/>
        <v>0.59</v>
      </c>
      <c r="J56" s="157">
        <f t="shared" si="25"/>
        <v>1379664</v>
      </c>
      <c r="K56" s="159">
        <v>3.0</v>
      </c>
      <c r="L56" s="165">
        <f t="shared" si="26"/>
        <v>46398100.32</v>
      </c>
      <c r="M56" s="204">
        <v>19.0</v>
      </c>
      <c r="N56" s="205">
        <v>0.49</v>
      </c>
      <c r="O56" s="206">
        <f t="shared" si="27"/>
        <v>249106</v>
      </c>
      <c r="P56" s="207">
        <v>5.0</v>
      </c>
      <c r="Q56" s="208">
        <f t="shared" si="28"/>
        <v>11595884.3</v>
      </c>
      <c r="R56" s="204">
        <v>19.0</v>
      </c>
      <c r="S56" s="209">
        <f t="shared" si="34"/>
        <v>0.7</v>
      </c>
      <c r="T56" s="210">
        <f t="shared" si="29"/>
        <v>574860</v>
      </c>
      <c r="U56" s="207">
        <v>3.0</v>
      </c>
      <c r="V56" s="211">
        <f t="shared" si="30"/>
        <v>32767020</v>
      </c>
      <c r="W56" s="166">
        <f t="shared" si="31"/>
        <v>116974620.6</v>
      </c>
      <c r="X56" s="136"/>
      <c r="Y56" s="136"/>
    </row>
    <row r="57" ht="15.75" customHeight="1">
      <c r="A57" s="139"/>
      <c r="B57" s="155" t="s">
        <v>270</v>
      </c>
      <c r="C57" s="156">
        <v>19.0</v>
      </c>
      <c r="D57" s="118">
        <f t="shared" si="32"/>
        <v>0.6</v>
      </c>
      <c r="E57" s="157">
        <f t="shared" si="23"/>
        <v>766480</v>
      </c>
      <c r="F57" s="5">
        <v>3.0</v>
      </c>
      <c r="G57" s="165">
        <f t="shared" si="24"/>
        <v>26213616</v>
      </c>
      <c r="H57" s="156">
        <v>19.0</v>
      </c>
      <c r="I57" s="118">
        <f t="shared" si="33"/>
        <v>0.6</v>
      </c>
      <c r="J57" s="157">
        <f t="shared" si="25"/>
        <v>1379664</v>
      </c>
      <c r="K57" s="159">
        <v>3.0</v>
      </c>
      <c r="L57" s="165">
        <f t="shared" si="26"/>
        <v>47184508.8</v>
      </c>
      <c r="M57" s="204">
        <v>19.0</v>
      </c>
      <c r="N57" s="205">
        <f t="shared" ref="N57:N63" si="35">N34</f>
        <v>0.5</v>
      </c>
      <c r="O57" s="206">
        <f t="shared" si="27"/>
        <v>249106</v>
      </c>
      <c r="P57" s="207">
        <v>6.0</v>
      </c>
      <c r="Q57" s="208">
        <f t="shared" si="28"/>
        <v>14199042</v>
      </c>
      <c r="R57" s="204">
        <v>19.0</v>
      </c>
      <c r="S57" s="209">
        <f t="shared" si="34"/>
        <v>0.75</v>
      </c>
      <c r="T57" s="210">
        <f t="shared" si="29"/>
        <v>574860</v>
      </c>
      <c r="U57" s="207">
        <v>3.0</v>
      </c>
      <c r="V57" s="211">
        <f t="shared" si="30"/>
        <v>32767020</v>
      </c>
      <c r="W57" s="166">
        <f t="shared" si="31"/>
        <v>120364186.8</v>
      </c>
      <c r="X57" s="136"/>
      <c r="Y57" s="136"/>
    </row>
    <row r="58" ht="15.75" customHeight="1">
      <c r="A58" s="139"/>
      <c r="B58" s="155" t="s">
        <v>271</v>
      </c>
      <c r="C58" s="156">
        <v>19.0</v>
      </c>
      <c r="D58" s="118">
        <f t="shared" si="32"/>
        <v>0.5</v>
      </c>
      <c r="E58" s="157">
        <f t="shared" si="23"/>
        <v>766480</v>
      </c>
      <c r="F58" s="5">
        <v>3.0</v>
      </c>
      <c r="G58" s="165">
        <f t="shared" si="24"/>
        <v>21844680</v>
      </c>
      <c r="H58" s="156">
        <v>19.0</v>
      </c>
      <c r="I58" s="118">
        <f t="shared" si="33"/>
        <v>0.97</v>
      </c>
      <c r="J58" s="157">
        <f t="shared" si="25"/>
        <v>1456312</v>
      </c>
      <c r="K58" s="159">
        <v>4.0</v>
      </c>
      <c r="L58" s="165">
        <f t="shared" si="26"/>
        <v>107359320.6</v>
      </c>
      <c r="M58" s="204">
        <v>19.0</v>
      </c>
      <c r="N58" s="205">
        <f t="shared" si="35"/>
        <v>0.7</v>
      </c>
      <c r="O58" s="206">
        <f t="shared" si="27"/>
        <v>287430</v>
      </c>
      <c r="P58" s="207">
        <v>7.0</v>
      </c>
      <c r="Q58" s="208">
        <f t="shared" si="28"/>
        <v>26759733</v>
      </c>
      <c r="R58" s="204">
        <v>19.0</v>
      </c>
      <c r="S58" s="209">
        <f t="shared" si="34"/>
        <v>0.5</v>
      </c>
      <c r="T58" s="210">
        <f t="shared" si="29"/>
        <v>546117</v>
      </c>
      <c r="U58" s="207">
        <v>2.0</v>
      </c>
      <c r="V58" s="211">
        <f t="shared" si="30"/>
        <v>20752446</v>
      </c>
      <c r="W58" s="166">
        <f t="shared" si="31"/>
        <v>176716179.6</v>
      </c>
      <c r="X58" s="136"/>
      <c r="Y58" s="136"/>
    </row>
    <row r="59" ht="15.75" customHeight="1">
      <c r="A59" s="139"/>
      <c r="B59" s="155" t="s">
        <v>272</v>
      </c>
      <c r="C59" s="156">
        <v>19.0</v>
      </c>
      <c r="D59" s="118">
        <f t="shared" si="32"/>
        <v>0.8</v>
      </c>
      <c r="E59" s="157">
        <f t="shared" si="23"/>
        <v>862290</v>
      </c>
      <c r="F59" s="5">
        <v>4.0</v>
      </c>
      <c r="G59" s="165">
        <f t="shared" si="24"/>
        <v>52427232</v>
      </c>
      <c r="H59" s="156">
        <v>19.0</v>
      </c>
      <c r="I59" s="118">
        <f t="shared" si="33"/>
        <v>0.63</v>
      </c>
      <c r="J59" s="157">
        <f t="shared" si="25"/>
        <v>1456312</v>
      </c>
      <c r="K59" s="159">
        <v>4.0</v>
      </c>
      <c r="L59" s="165">
        <f t="shared" si="26"/>
        <v>69728218.56</v>
      </c>
      <c r="M59" s="204">
        <v>19.0</v>
      </c>
      <c r="N59" s="209">
        <f t="shared" si="35"/>
        <v>0.8</v>
      </c>
      <c r="O59" s="210">
        <f t="shared" si="27"/>
        <v>354497</v>
      </c>
      <c r="P59" s="207">
        <v>8.0</v>
      </c>
      <c r="Q59" s="208">
        <f t="shared" si="28"/>
        <v>43106835.2</v>
      </c>
      <c r="R59" s="204">
        <v>19.0</v>
      </c>
      <c r="S59" s="209">
        <f t="shared" si="34"/>
        <v>0.9</v>
      </c>
      <c r="T59" s="210">
        <f t="shared" si="29"/>
        <v>574860</v>
      </c>
      <c r="U59" s="207">
        <v>3.0</v>
      </c>
      <c r="V59" s="211">
        <f t="shared" si="30"/>
        <v>32767020</v>
      </c>
      <c r="W59" s="166">
        <f t="shared" si="31"/>
        <v>198029305.8</v>
      </c>
      <c r="X59" s="136"/>
      <c r="Y59" s="136"/>
    </row>
    <row r="60" ht="15.75" customHeight="1">
      <c r="A60" s="139"/>
      <c r="B60" s="155" t="s">
        <v>273</v>
      </c>
      <c r="C60" s="156">
        <v>19.0</v>
      </c>
      <c r="D60" s="118">
        <f t="shared" si="32"/>
        <v>0.7</v>
      </c>
      <c r="E60" s="157">
        <f t="shared" si="23"/>
        <v>862290</v>
      </c>
      <c r="F60" s="5">
        <v>4.0</v>
      </c>
      <c r="G60" s="165">
        <f t="shared" si="24"/>
        <v>45873828</v>
      </c>
      <c r="H60" s="156">
        <v>19.0</v>
      </c>
      <c r="I60" s="118">
        <f t="shared" si="33"/>
        <v>0.6</v>
      </c>
      <c r="J60" s="157">
        <f t="shared" si="25"/>
        <v>1456312</v>
      </c>
      <c r="K60" s="159">
        <v>4.0</v>
      </c>
      <c r="L60" s="165">
        <f t="shared" si="26"/>
        <v>66407827.2</v>
      </c>
      <c r="M60" s="204">
        <v>19.0</v>
      </c>
      <c r="N60" s="209">
        <f t="shared" si="35"/>
        <v>0.82</v>
      </c>
      <c r="O60" s="210">
        <f t="shared" si="27"/>
        <v>354497</v>
      </c>
      <c r="P60" s="207">
        <v>7.0</v>
      </c>
      <c r="Q60" s="208">
        <f t="shared" si="28"/>
        <v>38661442.82</v>
      </c>
      <c r="R60" s="204">
        <v>19.0</v>
      </c>
      <c r="S60" s="209">
        <f t="shared" si="34"/>
        <v>0.65</v>
      </c>
      <c r="T60" s="210">
        <f t="shared" si="29"/>
        <v>546117</v>
      </c>
      <c r="U60" s="207">
        <v>2.0</v>
      </c>
      <c r="V60" s="211">
        <f t="shared" si="30"/>
        <v>20752446</v>
      </c>
      <c r="W60" s="166">
        <f t="shared" si="31"/>
        <v>171695544</v>
      </c>
      <c r="X60" s="136"/>
      <c r="Y60" s="136"/>
    </row>
    <row r="61" ht="15.75" customHeight="1">
      <c r="A61" s="139"/>
      <c r="B61" s="155" t="s">
        <v>274</v>
      </c>
      <c r="C61" s="156">
        <v>19.0</v>
      </c>
      <c r="D61" s="118">
        <f t="shared" si="32"/>
        <v>1</v>
      </c>
      <c r="E61" s="157">
        <f t="shared" si="23"/>
        <v>862290</v>
      </c>
      <c r="F61" s="5">
        <v>4.0</v>
      </c>
      <c r="G61" s="165">
        <f t="shared" si="24"/>
        <v>65534040</v>
      </c>
      <c r="H61" s="156">
        <v>19.0</v>
      </c>
      <c r="I61" s="118">
        <f t="shared" si="33"/>
        <v>0.96</v>
      </c>
      <c r="J61" s="157">
        <f t="shared" si="25"/>
        <v>1456312</v>
      </c>
      <c r="K61" s="159">
        <v>4.0</v>
      </c>
      <c r="L61" s="165">
        <f t="shared" si="26"/>
        <v>106252523.5</v>
      </c>
      <c r="M61" s="204">
        <v>19.0</v>
      </c>
      <c r="N61" s="209">
        <f t="shared" si="35"/>
        <v>0.9</v>
      </c>
      <c r="O61" s="210">
        <f t="shared" si="27"/>
        <v>354497</v>
      </c>
      <c r="P61" s="207">
        <v>8.0</v>
      </c>
      <c r="Q61" s="208">
        <f t="shared" si="28"/>
        <v>48495189.6</v>
      </c>
      <c r="R61" s="204">
        <v>19.0</v>
      </c>
      <c r="S61" s="209">
        <f t="shared" si="34"/>
        <v>0.6</v>
      </c>
      <c r="T61" s="210">
        <f t="shared" si="29"/>
        <v>546117</v>
      </c>
      <c r="U61" s="207">
        <v>3.0</v>
      </c>
      <c r="V61" s="211">
        <f t="shared" si="30"/>
        <v>31128669</v>
      </c>
      <c r="W61" s="166">
        <f t="shared" si="31"/>
        <v>251410422.1</v>
      </c>
      <c r="X61" s="136"/>
      <c r="Y61" s="136"/>
    </row>
    <row r="62" ht="15.75" customHeight="1">
      <c r="A62" s="139"/>
      <c r="B62" s="155" t="s">
        <v>275</v>
      </c>
      <c r="C62" s="156">
        <v>19.0</v>
      </c>
      <c r="D62" s="118">
        <f t="shared" si="32"/>
        <v>0.85</v>
      </c>
      <c r="E62" s="157">
        <f t="shared" si="23"/>
        <v>862290</v>
      </c>
      <c r="F62" s="5">
        <v>4.0</v>
      </c>
      <c r="G62" s="165">
        <f t="shared" si="24"/>
        <v>55703934</v>
      </c>
      <c r="H62" s="156">
        <v>19.0</v>
      </c>
      <c r="I62" s="118">
        <f t="shared" si="33"/>
        <v>0.93</v>
      </c>
      <c r="J62" s="157">
        <f t="shared" si="25"/>
        <v>1456312</v>
      </c>
      <c r="K62" s="159">
        <v>4.0</v>
      </c>
      <c r="L62" s="165">
        <f t="shared" si="26"/>
        <v>102932132.2</v>
      </c>
      <c r="M62" s="204">
        <v>19.0</v>
      </c>
      <c r="N62" s="209">
        <f t="shared" si="35"/>
        <v>0.85</v>
      </c>
      <c r="O62" s="210">
        <f t="shared" si="27"/>
        <v>354497</v>
      </c>
      <c r="P62" s="207">
        <v>8.0</v>
      </c>
      <c r="Q62" s="208">
        <f t="shared" si="28"/>
        <v>45801012.4</v>
      </c>
      <c r="R62" s="204">
        <v>19.0</v>
      </c>
      <c r="S62" s="209">
        <f t="shared" si="34"/>
        <v>0.75</v>
      </c>
      <c r="T62" s="210">
        <f t="shared" si="29"/>
        <v>574860</v>
      </c>
      <c r="U62" s="207">
        <v>3.0</v>
      </c>
      <c r="V62" s="211">
        <f t="shared" si="30"/>
        <v>32767020</v>
      </c>
      <c r="W62" s="166">
        <f t="shared" si="31"/>
        <v>237204098.6</v>
      </c>
      <c r="X62" s="136"/>
      <c r="Y62" s="136"/>
    </row>
    <row r="63" ht="15.75" customHeight="1">
      <c r="A63" s="136"/>
      <c r="B63" s="155" t="s">
        <v>276</v>
      </c>
      <c r="C63" s="168">
        <v>19.0</v>
      </c>
      <c r="D63" s="169">
        <f t="shared" si="32"/>
        <v>0.75</v>
      </c>
      <c r="E63" s="170">
        <f t="shared" si="23"/>
        <v>862290</v>
      </c>
      <c r="F63" s="171">
        <v>4.0</v>
      </c>
      <c r="G63" s="172">
        <f t="shared" si="24"/>
        <v>49150530</v>
      </c>
      <c r="H63" s="168">
        <v>19.0</v>
      </c>
      <c r="I63" s="169">
        <f t="shared" si="33"/>
        <v>0.75</v>
      </c>
      <c r="J63" s="170">
        <f t="shared" si="25"/>
        <v>1456312</v>
      </c>
      <c r="K63" s="173">
        <v>4.0</v>
      </c>
      <c r="L63" s="172">
        <f t="shared" si="26"/>
        <v>83009784</v>
      </c>
      <c r="M63" s="212">
        <v>19.0</v>
      </c>
      <c r="N63" s="213">
        <f t="shared" si="35"/>
        <v>0.65</v>
      </c>
      <c r="O63" s="214">
        <f t="shared" si="27"/>
        <v>354497</v>
      </c>
      <c r="P63" s="215">
        <v>8.0</v>
      </c>
      <c r="Q63" s="216">
        <f t="shared" si="28"/>
        <v>35024303.6</v>
      </c>
      <c r="R63" s="212">
        <v>19.0</v>
      </c>
      <c r="S63" s="213">
        <f t="shared" si="34"/>
        <v>0.55</v>
      </c>
      <c r="T63" s="214">
        <f t="shared" si="29"/>
        <v>574860</v>
      </c>
      <c r="U63" s="215">
        <v>3.0</v>
      </c>
      <c r="V63" s="217">
        <f t="shared" si="30"/>
        <v>32767020</v>
      </c>
      <c r="W63" s="178">
        <f t="shared" si="31"/>
        <v>199951637.6</v>
      </c>
      <c r="X63" s="136"/>
      <c r="Y63" s="136"/>
    </row>
    <row r="64" ht="15.75" customHeight="1">
      <c r="A64" s="136"/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80"/>
      <c r="X64" s="136"/>
      <c r="Y64" s="136"/>
    </row>
    <row r="65" ht="15.75" customHeight="1">
      <c r="A65" s="136"/>
      <c r="B65" s="181" t="s">
        <v>277</v>
      </c>
      <c r="C65" s="182" t="s">
        <v>288</v>
      </c>
      <c r="D65" s="39"/>
      <c r="E65" s="7"/>
      <c r="F65" s="183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</row>
    <row r="66" ht="15.75" customHeight="1">
      <c r="A66" s="136"/>
      <c r="B66" s="149"/>
      <c r="C66" s="184" t="s">
        <v>279</v>
      </c>
      <c r="D66" s="184" t="s">
        <v>280</v>
      </c>
      <c r="E66" s="184" t="s">
        <v>281</v>
      </c>
      <c r="F66" s="183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</row>
    <row r="67" ht="15.75" customHeight="1">
      <c r="A67" s="139"/>
      <c r="B67" s="151" t="s">
        <v>254</v>
      </c>
      <c r="C67" s="185">
        <f t="shared" ref="C67:E67" si="36">C44+43%*C44</f>
        <v>862290</v>
      </c>
      <c r="D67" s="185">
        <f t="shared" si="36"/>
        <v>766480</v>
      </c>
      <c r="E67" s="185">
        <f t="shared" si="36"/>
        <v>670670</v>
      </c>
      <c r="F67" s="186"/>
      <c r="G67" s="148" t="s">
        <v>289</v>
      </c>
      <c r="H67" s="187"/>
      <c r="I67" s="187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</row>
    <row r="68" ht="15.75" customHeight="1">
      <c r="A68" s="139"/>
      <c r="B68" s="151" t="s">
        <v>255</v>
      </c>
      <c r="C68" s="185">
        <f t="shared" ref="C68:E68" si="37">C45+43%*C45</f>
        <v>1456312</v>
      </c>
      <c r="D68" s="185">
        <f t="shared" si="37"/>
        <v>1379664</v>
      </c>
      <c r="E68" s="185">
        <f t="shared" si="37"/>
        <v>1322178</v>
      </c>
      <c r="F68" s="186"/>
      <c r="G68" s="188"/>
      <c r="H68" s="187"/>
      <c r="I68" s="187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</row>
    <row r="69" ht="15.75" customHeight="1">
      <c r="A69" s="136"/>
      <c r="B69" s="151" t="s">
        <v>283</v>
      </c>
      <c r="C69" s="185">
        <f t="shared" ref="C69:E69" si="38">C46+43%*C46</f>
        <v>354497</v>
      </c>
      <c r="D69" s="185">
        <f t="shared" si="38"/>
        <v>287430</v>
      </c>
      <c r="E69" s="185">
        <f t="shared" si="38"/>
        <v>249106</v>
      </c>
      <c r="F69" s="186"/>
      <c r="G69" s="154"/>
      <c r="H69" s="187"/>
      <c r="I69" s="187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</row>
    <row r="70" ht="15.75" customHeight="1">
      <c r="A70" s="136"/>
      <c r="B70" s="151" t="s">
        <v>257</v>
      </c>
      <c r="C70" s="185">
        <f t="shared" ref="C70:E70" si="39">C47+43%*C47</f>
        <v>574860</v>
      </c>
      <c r="D70" s="185">
        <f t="shared" si="39"/>
        <v>546117</v>
      </c>
      <c r="E70" s="185">
        <f t="shared" si="39"/>
        <v>479050</v>
      </c>
      <c r="F70" s="18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</row>
    <row r="71" ht="15.75" customHeight="1">
      <c r="A71" s="136"/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</row>
    <row r="72" ht="15.75" customHeight="1">
      <c r="A72" s="136"/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</row>
    <row r="73" ht="15.75" customHeight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</row>
    <row r="74" ht="15.75" customHeight="1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</row>
    <row r="75" ht="15.75" customHeight="1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</row>
    <row r="76" ht="15.75" customHeight="1">
      <c r="A76" s="136"/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</row>
    <row r="77" ht="15.75" customHeight="1">
      <c r="A77" s="136"/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</row>
    <row r="78" ht="15.75" customHeight="1">
      <c r="A78" s="136"/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</row>
    <row r="79" ht="15.75" customHeight="1">
      <c r="A79" s="136"/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</row>
    <row r="80" ht="15.75" customHeight="1">
      <c r="A80" s="136"/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</row>
    <row r="81" ht="15.75" customHeight="1">
      <c r="A81" s="136"/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</row>
    <row r="82" ht="15.75" customHeight="1">
      <c r="A82" s="136"/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6"/>
      <c r="X82" s="136"/>
      <c r="Y82" s="136"/>
    </row>
    <row r="83" ht="15.75" customHeight="1">
      <c r="A83" s="136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</row>
    <row r="84" ht="15.75" customHeight="1">
      <c r="A84" s="136"/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</row>
    <row r="85" ht="15.75" customHeight="1">
      <c r="A85" s="136"/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</row>
    <row r="86" ht="15.75" customHeight="1">
      <c r="A86" s="136"/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</row>
    <row r="87" ht="15.75" customHeight="1">
      <c r="A87" s="136"/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</row>
    <row r="88" ht="15.75" customHeight="1">
      <c r="A88" s="136"/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</row>
    <row r="89" ht="15.75" customHeight="1">
      <c r="A89" s="136"/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</row>
    <row r="90" ht="15.75" customHeight="1">
      <c r="A90" s="136"/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</row>
    <row r="91" ht="15.75" customHeight="1">
      <c r="A91" s="136"/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</row>
    <row r="92" ht="15.75" customHeight="1">
      <c r="A92" s="136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</row>
    <row r="93" ht="15.75" customHeight="1">
      <c r="A93" s="136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</row>
    <row r="94" ht="15.75" customHeight="1">
      <c r="A94" s="136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</row>
    <row r="95" ht="15.75" customHeight="1">
      <c r="A95" s="136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Y95" s="136"/>
    </row>
    <row r="96" ht="15.75" customHeight="1">
      <c r="A96" s="136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6"/>
      <c r="Y96" s="136"/>
    </row>
    <row r="97" ht="15.75" customHeight="1">
      <c r="A97" s="136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</row>
    <row r="98" ht="15.75" customHeight="1">
      <c r="A98" s="136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6"/>
      <c r="X98" s="136"/>
      <c r="Y98" s="136"/>
    </row>
    <row r="99" ht="15.75" customHeight="1">
      <c r="A99" s="136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</row>
    <row r="100" ht="15.75" customHeight="1">
      <c r="A100" s="136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</row>
    <row r="101" ht="15.75" customHeight="1">
      <c r="A101" s="136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</row>
    <row r="102" ht="15.75" customHeight="1">
      <c r="A102" s="136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</row>
    <row r="103" ht="15.75" customHeight="1">
      <c r="A103" s="136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</row>
    <row r="104" ht="15.75" customHeight="1">
      <c r="A104" s="136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</row>
    <row r="105" ht="15.75" customHeight="1">
      <c r="A105" s="136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</row>
    <row r="106" ht="15.75" customHeight="1">
      <c r="A106" s="136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</row>
    <row r="107" ht="15.75" customHeight="1">
      <c r="A107" s="136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</row>
    <row r="108" ht="15.75" customHeight="1">
      <c r="A108" s="136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</row>
    <row r="109" ht="15.75" customHeight="1">
      <c r="A109" s="136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</row>
    <row r="110" ht="15.75" customHeight="1">
      <c r="A110" s="136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</row>
    <row r="111" ht="15.75" customHeight="1">
      <c r="A111" s="136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</row>
    <row r="112" ht="15.75" customHeight="1">
      <c r="A112" s="136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</row>
    <row r="113" ht="15.75" customHeight="1">
      <c r="A113" s="136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</row>
    <row r="114" ht="15.75" customHeight="1">
      <c r="A114" s="136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</row>
    <row r="115" ht="15.75" customHeight="1">
      <c r="A115" s="136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</row>
    <row r="116" ht="15.75" customHeight="1">
      <c r="A116" s="136"/>
      <c r="B116" s="136"/>
      <c r="C116" s="136"/>
      <c r="D116" s="136"/>
      <c r="E116" s="136"/>
      <c r="F116" s="136"/>
      <c r="G116" s="136"/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</row>
    <row r="117" ht="15.75" customHeight="1">
      <c r="A117" s="136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</row>
    <row r="118" ht="15.75" customHeight="1">
      <c r="A118" s="136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</row>
    <row r="119" ht="15.75" customHeight="1">
      <c r="A119" s="136"/>
      <c r="B119" s="136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</row>
    <row r="120" ht="15.75" customHeight="1">
      <c r="A120" s="136"/>
      <c r="B120" s="136"/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</row>
    <row r="121" ht="15.75" customHeight="1">
      <c r="A121" s="136"/>
      <c r="B121" s="136"/>
      <c r="C121" s="136"/>
      <c r="D121" s="136"/>
      <c r="E121" s="136"/>
      <c r="F121" s="136"/>
      <c r="G121" s="136"/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</row>
    <row r="122" ht="15.75" customHeight="1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</row>
    <row r="123" ht="15.75" customHeight="1">
      <c r="A123" s="136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</row>
    <row r="124" ht="15.75" customHeight="1">
      <c r="A124" s="136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</row>
    <row r="125" ht="15.75" customHeight="1">
      <c r="A125" s="136"/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</row>
    <row r="126" ht="15.75" customHeight="1">
      <c r="A126" s="136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</row>
    <row r="127" ht="15.75" customHeight="1">
      <c r="A127" s="136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</row>
    <row r="128" ht="15.75" customHeight="1">
      <c r="A128" s="136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</row>
    <row r="129" ht="15.75" customHeight="1">
      <c r="A129" s="136"/>
      <c r="B129" s="136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</row>
    <row r="130" ht="15.75" customHeight="1">
      <c r="A130" s="136"/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</row>
    <row r="131" ht="15.75" customHeight="1">
      <c r="A131" s="136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</row>
    <row r="132" ht="15.75" customHeight="1">
      <c r="A132" s="136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</row>
    <row r="133" ht="15.75" customHeight="1">
      <c r="A133" s="136"/>
      <c r="B133" s="136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</row>
    <row r="134" ht="15.75" customHeight="1">
      <c r="A134" s="136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</row>
    <row r="135" ht="15.75" customHeight="1">
      <c r="A135" s="136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</row>
    <row r="136" ht="15.75" customHeight="1">
      <c r="A136" s="136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</row>
    <row r="137" ht="15.75" customHeight="1">
      <c r="A137" s="136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</row>
    <row r="138" ht="15.75" customHeight="1">
      <c r="A138" s="136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</row>
    <row r="139" ht="15.75" customHeight="1">
      <c r="A139" s="136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</row>
    <row r="140" ht="15.75" customHeight="1">
      <c r="A140" s="136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</row>
    <row r="141" ht="15.75" customHeight="1">
      <c r="A141" s="136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</row>
    <row r="142" ht="15.75" customHeight="1">
      <c r="A142" s="136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</row>
    <row r="143" ht="15.75" customHeight="1">
      <c r="A143" s="136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</row>
    <row r="144" ht="15.75" customHeight="1">
      <c r="A144" s="136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</row>
    <row r="145" ht="15.75" customHeight="1">
      <c r="A145" s="136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</row>
    <row r="146" ht="15.75" customHeight="1">
      <c r="A146" s="136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</row>
    <row r="147" ht="15.75" customHeight="1">
      <c r="A147" s="136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</row>
    <row r="148" ht="15.75" customHeight="1">
      <c r="A148" s="136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</row>
    <row r="149" ht="15.75" customHeight="1">
      <c r="A149" s="136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</row>
    <row r="150" ht="15.75" customHeight="1">
      <c r="A150" s="136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</row>
    <row r="151" ht="15.75" customHeight="1">
      <c r="A151" s="136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136"/>
      <c r="O151" s="136"/>
      <c r="P151" s="136"/>
      <c r="Q151" s="136"/>
      <c r="R151" s="136"/>
      <c r="S151" s="136"/>
      <c r="T151" s="136"/>
      <c r="U151" s="136"/>
      <c r="V151" s="136"/>
      <c r="W151" s="136"/>
      <c r="X151" s="136"/>
      <c r="Y151" s="136"/>
    </row>
    <row r="152" ht="15.75" customHeight="1">
      <c r="A152" s="136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</row>
    <row r="153" ht="15.75" customHeight="1">
      <c r="A153" s="136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</row>
    <row r="154" ht="15.75" customHeight="1">
      <c r="A154" s="136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</row>
    <row r="155" ht="15.75" customHeight="1">
      <c r="A155" s="136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</row>
    <row r="156" ht="15.75" customHeight="1">
      <c r="A156" s="136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</row>
    <row r="157" ht="15.75" customHeight="1">
      <c r="A157" s="136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</row>
    <row r="158" ht="15.75" customHeight="1">
      <c r="A158" s="136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</row>
    <row r="159" ht="15.75" customHeight="1">
      <c r="A159" s="136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</row>
    <row r="160" ht="15.75" customHeight="1">
      <c r="A160" s="136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</row>
    <row r="161" ht="15.75" customHeight="1">
      <c r="A161" s="136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</row>
    <row r="162" ht="15.75" customHeight="1">
      <c r="A162" s="136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</row>
    <row r="163" ht="15.75" customHeight="1">
      <c r="A163" s="136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</row>
    <row r="164" ht="15.75" customHeight="1">
      <c r="A164" s="136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</row>
    <row r="165" ht="15.75" customHeight="1">
      <c r="A165" s="136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</row>
    <row r="166" ht="15.75" customHeight="1">
      <c r="A166" s="136"/>
      <c r="B166" s="136"/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</row>
    <row r="167" ht="15.75" customHeight="1">
      <c r="A167" s="136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</row>
    <row r="168" ht="15.75" customHeight="1">
      <c r="A168" s="136"/>
      <c r="B168" s="136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136"/>
      <c r="Y168" s="136"/>
    </row>
    <row r="169" ht="15.75" customHeight="1">
      <c r="A169" s="136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</row>
    <row r="170" ht="15.75" customHeight="1">
      <c r="A170" s="136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</row>
    <row r="171" ht="15.75" customHeight="1">
      <c r="A171" s="136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</row>
    <row r="172" ht="15.75" customHeight="1">
      <c r="A172" s="136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</row>
    <row r="173" ht="15.75" customHeight="1">
      <c r="A173" s="136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</row>
    <row r="174" ht="15.75" customHeight="1">
      <c r="A174" s="136"/>
      <c r="B174" s="136"/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</row>
    <row r="175" ht="15.75" customHeight="1">
      <c r="A175" s="136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</row>
    <row r="176" ht="15.75" customHeight="1">
      <c r="A176" s="136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</row>
    <row r="177" ht="15.75" customHeight="1">
      <c r="A177" s="136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</row>
    <row r="178" ht="15.75" customHeight="1">
      <c r="A178" s="136"/>
      <c r="B178" s="136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136"/>
      <c r="X178" s="136"/>
      <c r="Y178" s="136"/>
    </row>
    <row r="179" ht="15.75" customHeight="1">
      <c r="A179" s="136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</row>
    <row r="180" ht="15.75" customHeight="1">
      <c r="A180" s="136"/>
      <c r="B180" s="136"/>
      <c r="C180" s="136"/>
      <c r="D180" s="136"/>
      <c r="E180" s="136"/>
      <c r="F180" s="136"/>
      <c r="G180" s="136"/>
      <c r="H180" s="136"/>
      <c r="I180" s="136"/>
      <c r="J180" s="136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136"/>
      <c r="X180" s="136"/>
      <c r="Y180" s="136"/>
    </row>
    <row r="181" ht="15.75" customHeight="1">
      <c r="A181" s="136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</row>
    <row r="182" ht="15.75" customHeight="1">
      <c r="A182" s="136"/>
      <c r="B182" s="136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  <c r="M182" s="136"/>
      <c r="N182" s="136"/>
      <c r="O182" s="136"/>
      <c r="P182" s="136"/>
      <c r="Q182" s="136"/>
      <c r="R182" s="136"/>
      <c r="S182" s="136"/>
      <c r="T182" s="136"/>
      <c r="U182" s="136"/>
      <c r="V182" s="136"/>
      <c r="W182" s="136"/>
      <c r="X182" s="136"/>
      <c r="Y182" s="136"/>
    </row>
    <row r="183" ht="15.75" customHeight="1">
      <c r="A183" s="136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</row>
    <row r="184" ht="15.75" customHeight="1">
      <c r="A184" s="136"/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</row>
    <row r="185" ht="15.75" customHeight="1">
      <c r="A185" s="136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6"/>
      <c r="Q185" s="136"/>
      <c r="R185" s="136"/>
      <c r="S185" s="136"/>
      <c r="T185" s="136"/>
      <c r="U185" s="136"/>
      <c r="V185" s="136"/>
      <c r="W185" s="136"/>
      <c r="X185" s="136"/>
      <c r="Y185" s="136"/>
    </row>
    <row r="186" ht="15.75" customHeight="1">
      <c r="A186" s="136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6"/>
    </row>
    <row r="187" ht="15.75" customHeight="1">
      <c r="A187" s="136"/>
      <c r="B187" s="136"/>
      <c r="C187" s="136"/>
      <c r="D187" s="136"/>
      <c r="E187" s="136"/>
      <c r="F187" s="136"/>
      <c r="G187" s="136"/>
      <c r="H187" s="136"/>
      <c r="I187" s="136"/>
      <c r="J187" s="136"/>
      <c r="K187" s="136"/>
      <c r="L187" s="136"/>
      <c r="M187" s="136"/>
      <c r="N187" s="136"/>
      <c r="O187" s="136"/>
      <c r="P187" s="136"/>
      <c r="Q187" s="136"/>
      <c r="R187" s="136"/>
      <c r="S187" s="136"/>
      <c r="T187" s="136"/>
      <c r="U187" s="136"/>
      <c r="V187" s="136"/>
      <c r="W187" s="136"/>
      <c r="X187" s="136"/>
      <c r="Y187" s="136"/>
    </row>
    <row r="188" ht="15.75" customHeight="1">
      <c r="A188" s="136"/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  <c r="N188" s="136"/>
      <c r="O188" s="136"/>
      <c r="P188" s="136"/>
      <c r="Q188" s="136"/>
      <c r="R188" s="136"/>
      <c r="S188" s="136"/>
      <c r="T188" s="136"/>
      <c r="U188" s="136"/>
      <c r="V188" s="136"/>
      <c r="W188" s="136"/>
      <c r="X188" s="136"/>
      <c r="Y188" s="136"/>
    </row>
    <row r="189" ht="15.75" customHeight="1">
      <c r="A189" s="136"/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  <c r="V189" s="136"/>
      <c r="W189" s="136"/>
      <c r="X189" s="136"/>
      <c r="Y189" s="136"/>
    </row>
    <row r="190" ht="15.75" customHeight="1">
      <c r="A190" s="136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36"/>
      <c r="N190" s="136"/>
      <c r="O190" s="136"/>
      <c r="P190" s="136"/>
      <c r="Q190" s="136"/>
      <c r="R190" s="136"/>
      <c r="S190" s="136"/>
      <c r="T190" s="136"/>
      <c r="U190" s="136"/>
      <c r="V190" s="136"/>
      <c r="W190" s="136"/>
      <c r="X190" s="136"/>
      <c r="Y190" s="136"/>
    </row>
    <row r="191" ht="15.75" customHeight="1">
      <c r="A191" s="136"/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</row>
    <row r="192" ht="15.75" customHeight="1">
      <c r="A192" s="136"/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</row>
    <row r="193" ht="15.75" customHeight="1">
      <c r="A193" s="136"/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  <c r="O193" s="136"/>
      <c r="P193" s="136"/>
      <c r="Q193" s="136"/>
      <c r="R193" s="136"/>
      <c r="S193" s="136"/>
      <c r="T193" s="136"/>
      <c r="U193" s="136"/>
      <c r="V193" s="136"/>
      <c r="W193" s="136"/>
      <c r="X193" s="136"/>
      <c r="Y193" s="136"/>
    </row>
    <row r="194" ht="15.75" customHeight="1">
      <c r="A194" s="136"/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  <c r="O194" s="136"/>
      <c r="P194" s="136"/>
      <c r="Q194" s="136"/>
      <c r="R194" s="136"/>
      <c r="S194" s="136"/>
      <c r="T194" s="136"/>
      <c r="U194" s="136"/>
      <c r="V194" s="136"/>
      <c r="W194" s="136"/>
      <c r="X194" s="136"/>
      <c r="Y194" s="136"/>
    </row>
    <row r="195" ht="15.75" customHeight="1">
      <c r="A195" s="136"/>
      <c r="B195" s="136"/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</row>
    <row r="196" ht="15.75" customHeight="1">
      <c r="A196" s="136"/>
      <c r="B196" s="136"/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</row>
    <row r="197" ht="15.75" customHeight="1">
      <c r="A197" s="136"/>
      <c r="B197" s="136"/>
      <c r="C197" s="136"/>
      <c r="D197" s="136"/>
      <c r="E197" s="136"/>
      <c r="F197" s="136"/>
      <c r="G197" s="136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</row>
    <row r="198" ht="15.75" customHeight="1">
      <c r="A198" s="136"/>
      <c r="B198" s="136"/>
      <c r="C198" s="136"/>
      <c r="D198" s="136"/>
      <c r="E198" s="136"/>
      <c r="F198" s="136"/>
      <c r="G198" s="136"/>
      <c r="H198" s="136"/>
      <c r="I198" s="136"/>
      <c r="J198" s="136"/>
      <c r="K198" s="136"/>
      <c r="L198" s="136"/>
      <c r="M198" s="136"/>
      <c r="N198" s="136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</row>
    <row r="199" ht="15.75" customHeight="1">
      <c r="A199" s="136"/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</row>
    <row r="200" ht="15.75" customHeight="1">
      <c r="A200" s="136"/>
      <c r="B200" s="136"/>
      <c r="C200" s="136"/>
      <c r="D200" s="136"/>
      <c r="E200" s="136"/>
      <c r="F200" s="136"/>
      <c r="G200" s="136"/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</row>
    <row r="201" ht="15.75" customHeight="1">
      <c r="A201" s="136"/>
      <c r="B201" s="136"/>
      <c r="C201" s="136"/>
      <c r="D201" s="136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</row>
    <row r="202" ht="15.75" customHeight="1">
      <c r="A202" s="136"/>
      <c r="B202" s="136"/>
      <c r="C202" s="136"/>
      <c r="D202" s="136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</row>
    <row r="203" ht="15.75" customHeight="1">
      <c r="A203" s="136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</row>
    <row r="204" ht="15.75" customHeight="1">
      <c r="A204" s="136"/>
      <c r="B204" s="136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</row>
    <row r="205" ht="15.75" customHeight="1">
      <c r="A205" s="136"/>
      <c r="B205" s="136"/>
      <c r="C205" s="136"/>
      <c r="D205" s="136"/>
      <c r="E205" s="136"/>
      <c r="F205" s="136"/>
      <c r="G205" s="136"/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</row>
    <row r="206" ht="15.75" customHeight="1">
      <c r="A206" s="136"/>
      <c r="B206" s="136"/>
      <c r="C206" s="136"/>
      <c r="D206" s="136"/>
      <c r="E206" s="136"/>
      <c r="F206" s="136"/>
      <c r="G206" s="136"/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</row>
    <row r="207" ht="15.75" customHeight="1">
      <c r="A207" s="136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</row>
    <row r="208" ht="15.75" customHeight="1">
      <c r="A208" s="136"/>
      <c r="B208" s="136"/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</row>
    <row r="209" ht="15.75" customHeight="1">
      <c r="A209" s="136"/>
      <c r="B209" s="136"/>
      <c r="C209" s="136"/>
      <c r="D209" s="136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</row>
    <row r="210" ht="15.75" customHeight="1">
      <c r="A210" s="136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</row>
    <row r="211" ht="15.75" customHeight="1">
      <c r="A211" s="136"/>
      <c r="B211" s="136"/>
      <c r="C211" s="136"/>
      <c r="D211" s="136"/>
      <c r="E211" s="136"/>
      <c r="F211" s="136"/>
      <c r="G211" s="136"/>
      <c r="H211" s="136"/>
      <c r="I211" s="136"/>
      <c r="J211" s="136"/>
      <c r="K211" s="136"/>
      <c r="L211" s="136"/>
      <c r="M211" s="136"/>
      <c r="N211" s="136"/>
      <c r="O211" s="136"/>
      <c r="P211" s="136"/>
      <c r="Q211" s="136"/>
      <c r="R211" s="136"/>
      <c r="S211" s="136"/>
      <c r="T211" s="136"/>
      <c r="U211" s="136"/>
      <c r="V211" s="136"/>
      <c r="W211" s="136"/>
      <c r="X211" s="136"/>
      <c r="Y211" s="136"/>
    </row>
    <row r="212" ht="15.75" customHeight="1">
      <c r="A212" s="136"/>
      <c r="B212" s="136"/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</row>
    <row r="213" ht="15.75" customHeight="1">
      <c r="A213" s="136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</row>
    <row r="214" ht="15.75" customHeight="1">
      <c r="A214" s="136"/>
      <c r="B214" s="136"/>
      <c r="C214" s="136"/>
      <c r="D214" s="136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</row>
    <row r="215" ht="15.75" customHeight="1">
      <c r="A215" s="136"/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</row>
    <row r="216" ht="15.75" customHeight="1">
      <c r="A216" s="136"/>
      <c r="B216" s="136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</row>
    <row r="217" ht="15.75" customHeight="1">
      <c r="A217" s="136"/>
      <c r="B217" s="136"/>
      <c r="C217" s="136"/>
      <c r="D217" s="136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</row>
    <row r="218" ht="15.75" customHeight="1">
      <c r="A218" s="136"/>
      <c r="B218" s="136"/>
      <c r="C218" s="136"/>
      <c r="D218" s="136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  <c r="X218" s="136"/>
      <c r="Y218" s="136"/>
    </row>
    <row r="219" ht="15.75" customHeight="1">
      <c r="A219" s="136"/>
      <c r="B219" s="136"/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</row>
    <row r="220" ht="15.75" customHeight="1">
      <c r="A220" s="136"/>
      <c r="B220" s="136"/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</row>
    <row r="221" ht="15.75" customHeight="1">
      <c r="A221" s="136"/>
      <c r="B221" s="136"/>
      <c r="C221" s="136"/>
      <c r="D221" s="136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</row>
    <row r="222" ht="15.75" customHeight="1">
      <c r="A222" s="136"/>
      <c r="B222" s="136"/>
      <c r="C222" s="136"/>
      <c r="D222" s="136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</row>
    <row r="223" ht="15.75" customHeight="1">
      <c r="A223" s="136"/>
      <c r="B223" s="136"/>
      <c r="C223" s="136"/>
      <c r="D223" s="136"/>
      <c r="E223" s="136"/>
      <c r="F223" s="136"/>
      <c r="G223" s="136"/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  <c r="X223" s="136"/>
      <c r="Y223" s="136"/>
    </row>
    <row r="224" ht="15.75" customHeight="1">
      <c r="A224" s="136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  <c r="X224" s="136"/>
      <c r="Y224" s="136"/>
    </row>
    <row r="225" ht="15.75" customHeight="1">
      <c r="A225" s="136"/>
      <c r="B225" s="136"/>
      <c r="C225" s="136"/>
      <c r="D225" s="136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  <c r="X225" s="136"/>
      <c r="Y225" s="136"/>
    </row>
    <row r="226" ht="15.75" customHeight="1">
      <c r="A226" s="136"/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</row>
    <row r="227" ht="15.75" customHeight="1">
      <c r="A227" s="136"/>
      <c r="B227" s="136"/>
      <c r="C227" s="136"/>
      <c r="D227" s="136"/>
      <c r="E227" s="136"/>
      <c r="F227" s="136"/>
      <c r="G227" s="136"/>
      <c r="H227" s="13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</row>
    <row r="228" ht="15.75" customHeight="1">
      <c r="A228" s="136"/>
      <c r="B228" s="136"/>
      <c r="C228" s="136"/>
      <c r="D228" s="136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</row>
    <row r="229" ht="15.75" customHeight="1">
      <c r="A229" s="136"/>
      <c r="B229" s="136"/>
      <c r="C229" s="136"/>
      <c r="D229" s="136"/>
      <c r="E229" s="136"/>
      <c r="F229" s="136"/>
      <c r="G229" s="136"/>
      <c r="H229" s="136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</row>
    <row r="230" ht="15.75" customHeight="1">
      <c r="A230" s="136"/>
      <c r="B230" s="136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</row>
    <row r="231" ht="15.75" customHeight="1">
      <c r="A231" s="136"/>
      <c r="B231" s="136"/>
      <c r="C231" s="136"/>
      <c r="D231" s="136"/>
      <c r="E231" s="136"/>
      <c r="F231" s="136"/>
      <c r="G231" s="136"/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</row>
    <row r="232" ht="15.75" customHeight="1">
      <c r="A232" s="136"/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</row>
    <row r="233" ht="15.75" customHeight="1">
      <c r="A233" s="136"/>
      <c r="B233" s="136"/>
      <c r="C233" s="136"/>
      <c r="D233" s="136"/>
      <c r="E233" s="136"/>
      <c r="F233" s="136"/>
      <c r="G233" s="136"/>
      <c r="H233" s="13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</row>
    <row r="234" ht="15.75" customHeight="1">
      <c r="A234" s="136"/>
      <c r="B234" s="136"/>
      <c r="C234" s="136"/>
      <c r="D234" s="136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</row>
    <row r="235" ht="15.75" customHeight="1">
      <c r="A235" s="136"/>
      <c r="B235" s="136"/>
      <c r="C235" s="136"/>
      <c r="D235" s="136"/>
      <c r="E235" s="136"/>
      <c r="F235" s="136"/>
      <c r="G235" s="136"/>
      <c r="H235" s="13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</row>
    <row r="236" ht="15.75" customHeight="1">
      <c r="A236" s="136"/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</row>
    <row r="237" ht="15.75" customHeight="1">
      <c r="A237" s="136"/>
      <c r="B237" s="136"/>
      <c r="C237" s="136"/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</row>
    <row r="238" ht="15.75" customHeight="1">
      <c r="A238" s="136"/>
      <c r="B238" s="136"/>
      <c r="C238" s="136"/>
      <c r="D238" s="136"/>
      <c r="E238" s="136"/>
      <c r="F238" s="136"/>
      <c r="G238" s="136"/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</row>
    <row r="239" ht="15.75" customHeight="1">
      <c r="A239" s="136"/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</row>
    <row r="240" ht="15.75" customHeight="1">
      <c r="A240" s="136"/>
      <c r="B240" s="136"/>
      <c r="C240" s="136"/>
      <c r="D240" s="136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</row>
    <row r="241" ht="15.75" customHeight="1">
      <c r="A241" s="136"/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</row>
    <row r="242" ht="15.75" customHeight="1">
      <c r="A242" s="136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</row>
    <row r="243" ht="15.75" customHeight="1">
      <c r="A243" s="136"/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</row>
    <row r="244" ht="15.75" customHeight="1">
      <c r="A244" s="136"/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  <c r="P244" s="136"/>
      <c r="Q244" s="136"/>
      <c r="R244" s="136"/>
      <c r="S244" s="136"/>
      <c r="T244" s="136"/>
      <c r="U244" s="136"/>
      <c r="V244" s="136"/>
      <c r="W244" s="136"/>
      <c r="X244" s="136"/>
      <c r="Y244" s="136"/>
    </row>
    <row r="245" ht="15.75" customHeight="1">
      <c r="A245" s="136"/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</row>
    <row r="246" ht="15.75" customHeight="1">
      <c r="A246" s="136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</row>
    <row r="247" ht="15.75" customHeight="1">
      <c r="A247" s="136"/>
      <c r="B247" s="136"/>
      <c r="C247" s="136"/>
      <c r="D247" s="136"/>
      <c r="E247" s="136"/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</row>
    <row r="248" ht="15.75" customHeight="1">
      <c r="A248" s="136"/>
      <c r="B248" s="136"/>
      <c r="C248" s="136"/>
      <c r="D248" s="136"/>
      <c r="E248" s="136"/>
      <c r="F248" s="136"/>
      <c r="G248" s="136"/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/>
      <c r="V248" s="136"/>
      <c r="W248" s="136"/>
      <c r="X248" s="136"/>
      <c r="Y248" s="136"/>
    </row>
    <row r="249" ht="15.75" customHeight="1">
      <c r="A249" s="136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</row>
    <row r="250" ht="15.75" customHeight="1">
      <c r="A250" s="136"/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</row>
    <row r="251" ht="15.75" customHeight="1">
      <c r="A251" s="136"/>
      <c r="B251" s="136"/>
      <c r="C251" s="136"/>
      <c r="D251" s="136"/>
      <c r="E251" s="136"/>
      <c r="F251" s="136"/>
      <c r="G251" s="136"/>
      <c r="H251" s="13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/>
      <c r="Y251" s="136"/>
    </row>
    <row r="252" ht="15.75" customHeight="1">
      <c r="A252" s="136"/>
      <c r="B252" s="136"/>
      <c r="C252" s="136"/>
      <c r="D252" s="136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</row>
    <row r="253" ht="15.75" customHeight="1">
      <c r="A253" s="136"/>
      <c r="B253" s="136"/>
      <c r="C253" s="136"/>
      <c r="D253" s="136"/>
      <c r="E253" s="136"/>
      <c r="F253" s="136"/>
      <c r="G253" s="136"/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/>
      <c r="U253" s="136"/>
      <c r="V253" s="136"/>
      <c r="W253" s="136"/>
      <c r="X253" s="136"/>
      <c r="Y253" s="136"/>
    </row>
    <row r="254" ht="15.75" customHeight="1">
      <c r="A254" s="136"/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</row>
    <row r="255" ht="15.75" customHeight="1">
      <c r="A255" s="136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</row>
    <row r="256" ht="15.75" customHeight="1">
      <c r="A256" s="136"/>
      <c r="B256" s="136"/>
      <c r="C256" s="136"/>
      <c r="D256" s="136"/>
      <c r="E256" s="136"/>
      <c r="F256" s="136"/>
      <c r="G256" s="136"/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</row>
    <row r="257" ht="15.75" customHeight="1">
      <c r="A257" s="136"/>
      <c r="B257" s="136"/>
      <c r="C257" s="136"/>
      <c r="D257" s="136"/>
      <c r="E257" s="136"/>
      <c r="F257" s="136"/>
      <c r="G257" s="136"/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</row>
    <row r="258" ht="15.75" customHeight="1">
      <c r="A258" s="136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</row>
    <row r="259" ht="15.75" customHeight="1">
      <c r="A259" s="136"/>
      <c r="B259" s="136"/>
      <c r="C259" s="136"/>
      <c r="D259" s="136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</row>
    <row r="260" ht="15.75" customHeight="1">
      <c r="A260" s="13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</row>
    <row r="261" ht="15.75" customHeight="1">
      <c r="A261" s="136"/>
      <c r="B261" s="136"/>
      <c r="C261" s="136"/>
      <c r="D261" s="136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</row>
    <row r="262" ht="15.75" customHeight="1">
      <c r="A262" s="136"/>
      <c r="B262" s="136"/>
      <c r="C262" s="136"/>
      <c r="D262" s="136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</row>
    <row r="263" ht="15.75" customHeight="1">
      <c r="A263" s="136"/>
      <c r="B263" s="136"/>
      <c r="C263" s="136"/>
      <c r="D263" s="136"/>
      <c r="E263" s="136"/>
      <c r="F263" s="136"/>
      <c r="G263" s="136"/>
      <c r="H263" s="136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</row>
    <row r="264" ht="15.75" customHeight="1">
      <c r="A264" s="136"/>
      <c r="B264" s="136"/>
      <c r="C264" s="136"/>
      <c r="D264" s="136"/>
      <c r="E264" s="136"/>
      <c r="F264" s="136"/>
      <c r="G264" s="136"/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</row>
    <row r="265" ht="15.75" customHeight="1">
      <c r="A265" s="136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/>
      <c r="Y265" s="136"/>
    </row>
    <row r="266" ht="15.75" customHeight="1">
      <c r="A266" s="136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</row>
    <row r="267" ht="15.75" customHeight="1">
      <c r="A267" s="136"/>
      <c r="B267" s="136"/>
      <c r="C267" s="136"/>
      <c r="D267" s="136"/>
      <c r="E267" s="136"/>
      <c r="F267" s="136"/>
      <c r="G267" s="136"/>
      <c r="H267" s="13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</row>
    <row r="268" ht="15.75" customHeight="1">
      <c r="A268" s="136"/>
      <c r="B268" s="136"/>
      <c r="C268" s="136"/>
      <c r="D268" s="136"/>
      <c r="E268" s="136"/>
      <c r="F268" s="136"/>
      <c r="G268" s="136"/>
      <c r="H268" s="13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</row>
    <row r="269" ht="15.75" customHeight="1">
      <c r="A269" s="136"/>
      <c r="B269" s="136"/>
      <c r="C269" s="136"/>
      <c r="D269" s="136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</row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M50:Q50"/>
    <mergeCell ref="R50:V50"/>
    <mergeCell ref="B42:B43"/>
    <mergeCell ref="C42:E42"/>
    <mergeCell ref="G44:G46"/>
    <mergeCell ref="B49:W49"/>
    <mergeCell ref="B50:B51"/>
    <mergeCell ref="C50:G50"/>
    <mergeCell ref="H50:L50"/>
    <mergeCell ref="W4:W5"/>
    <mergeCell ref="X4:X5"/>
    <mergeCell ref="B2:W2"/>
    <mergeCell ref="B3:W3"/>
    <mergeCell ref="B4:B5"/>
    <mergeCell ref="C4:G4"/>
    <mergeCell ref="H4:L4"/>
    <mergeCell ref="M4:Q4"/>
    <mergeCell ref="R4:V4"/>
    <mergeCell ref="M27:Q27"/>
    <mergeCell ref="R27:V27"/>
    <mergeCell ref="W27:W28"/>
    <mergeCell ref="X27:X28"/>
    <mergeCell ref="B19:B20"/>
    <mergeCell ref="C19:E19"/>
    <mergeCell ref="G21:G23"/>
    <mergeCell ref="B26:W26"/>
    <mergeCell ref="B27:B28"/>
    <mergeCell ref="C27:G27"/>
    <mergeCell ref="H27:L27"/>
    <mergeCell ref="W50:W51"/>
    <mergeCell ref="X50:X51"/>
    <mergeCell ref="B65:B66"/>
    <mergeCell ref="C65:E65"/>
    <mergeCell ref="G67:G69"/>
  </mergeCells>
  <conditionalFormatting sqref="A1:Y1000">
    <cfRule type="cellIs" dxfId="0" priority="1" operator="lessThan">
      <formula>0.48</formula>
    </cfRule>
  </conditionalFormatting>
  <printOptions/>
  <pageMargins bottom="0.75" footer="0.0" header="0.0" left="0.7" right="0.7" top="0.75"/>
  <pageSetup paperSize="9"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F8B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.75"/>
    <col customWidth="1" min="2" max="2" width="27.25"/>
    <col customWidth="1" min="3" max="3" width="25.25"/>
    <col customWidth="1" min="4" max="4" width="32.13"/>
    <col customWidth="1" min="5" max="5" width="8.38"/>
    <col customWidth="1" min="6" max="6" width="40.88"/>
    <col customWidth="1" min="7" max="8" width="25.25"/>
    <col customWidth="1" min="9" max="9" width="7.0"/>
    <col customWidth="1" min="10" max="12" width="25.25"/>
    <col customWidth="1" min="13" max="18" width="13.75"/>
  </cols>
  <sheetData>
    <row r="1" ht="32.25" customHeight="1">
      <c r="A1" s="1"/>
      <c r="B1" s="218" t="s">
        <v>290</v>
      </c>
      <c r="C1" s="39"/>
      <c r="D1" s="7"/>
      <c r="E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46.5" customHeight="1">
      <c r="A2" s="1"/>
      <c r="B2" s="218" t="s">
        <v>291</v>
      </c>
      <c r="C2" s="39"/>
      <c r="D2" s="7"/>
      <c r="E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ht="68.25" customHeight="1">
      <c r="A3" s="1"/>
      <c r="B3" s="219" t="s">
        <v>292</v>
      </c>
      <c r="C3" s="7"/>
      <c r="D3" s="220" t="s">
        <v>293</v>
      </c>
      <c r="E3" s="1"/>
      <c r="F3" s="22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ht="56.25" customHeight="1">
      <c r="A4" s="1"/>
      <c r="B4" s="222" t="s">
        <v>294</v>
      </c>
      <c r="C4" s="223" t="s">
        <v>295</v>
      </c>
      <c r="D4" s="151" t="s">
        <v>296</v>
      </c>
      <c r="E4" s="1"/>
      <c r="F4" s="22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ht="31.5" customHeight="1">
      <c r="A5" s="1"/>
      <c r="B5" s="224" t="s">
        <v>297</v>
      </c>
      <c r="C5" s="225">
        <v>1247299.7</v>
      </c>
      <c r="D5" s="226" t="s">
        <v>298</v>
      </c>
      <c r="E5" s="1"/>
      <c r="F5" s="22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ht="25.5" customHeight="1">
      <c r="A6" s="1"/>
      <c r="B6" s="224" t="s">
        <v>299</v>
      </c>
      <c r="C6" s="225">
        <v>120000.0</v>
      </c>
      <c r="D6" s="27"/>
      <c r="E6" s="1"/>
      <c r="F6" s="22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ht="25.5" customHeight="1">
      <c r="A7" s="1"/>
      <c r="B7" s="227" t="s">
        <v>300</v>
      </c>
      <c r="C7" s="228">
        <f>SUM(C5:C6)</f>
        <v>1367299.7</v>
      </c>
      <c r="D7" s="229" t="s">
        <v>301</v>
      </c>
      <c r="E7" s="1"/>
      <c r="F7" s="22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09"/>
    </row>
    <row r="8" ht="29.25" customHeight="1">
      <c r="A8" s="1"/>
      <c r="B8" s="227" t="s">
        <v>302</v>
      </c>
      <c r="C8" s="228">
        <f>C7/12</f>
        <v>113941.6417</v>
      </c>
      <c r="D8" s="13"/>
      <c r="E8" s="1"/>
      <c r="F8" s="22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ht="29.25" customHeight="1">
      <c r="A9" s="1"/>
      <c r="B9" s="16" t="s">
        <v>303</v>
      </c>
      <c r="C9" s="230">
        <f>C7+C8</f>
        <v>1481241.342</v>
      </c>
      <c r="D9" s="2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ht="29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ht="25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9"/>
    </row>
    <row r="12" ht="26.25" customHeight="1">
      <c r="A12" s="1"/>
      <c r="B12" s="231" t="s">
        <v>304</v>
      </c>
      <c r="C12" s="232" t="s">
        <v>305</v>
      </c>
      <c r="D12" s="23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09"/>
    </row>
    <row r="13" ht="33.75" customHeight="1">
      <c r="A13" s="1"/>
      <c r="B13" s="27"/>
      <c r="C13" s="27"/>
      <c r="D13" s="233"/>
      <c r="E13" s="4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09"/>
    </row>
    <row r="14" ht="33.75" customHeight="1">
      <c r="A14" s="1"/>
      <c r="B14" s="16" t="s">
        <v>306</v>
      </c>
      <c r="C14" s="225">
        <f>C9*0.16</f>
        <v>236998.6147</v>
      </c>
      <c r="D14" s="229" t="s">
        <v>301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09"/>
    </row>
    <row r="15" ht="33.0" customHeight="1">
      <c r="A15" s="1"/>
      <c r="B15" s="16" t="s">
        <v>307</v>
      </c>
      <c r="C15" s="225">
        <f>C9*0.02</f>
        <v>29624.82683</v>
      </c>
      <c r="D15" s="1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09"/>
    </row>
    <row r="16" ht="50.25" customHeight="1">
      <c r="A16" s="1"/>
      <c r="B16" s="16" t="s">
        <v>308</v>
      </c>
      <c r="C16" s="225">
        <f>C9*0.06</f>
        <v>88874.4805</v>
      </c>
      <c r="D16" s="1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9"/>
    </row>
    <row r="17" ht="50.25" customHeight="1">
      <c r="A17" s="1"/>
      <c r="B17" s="16" t="s">
        <v>309</v>
      </c>
      <c r="C17" s="225">
        <f>C9*0.015</f>
        <v>22218.62013</v>
      </c>
      <c r="D17" s="1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9"/>
    </row>
    <row r="18" ht="50.25" customHeight="1">
      <c r="A18" s="1"/>
      <c r="B18" s="16" t="s">
        <v>310</v>
      </c>
      <c r="C18" s="225">
        <f>C9*0.003</f>
        <v>4443.724025</v>
      </c>
      <c r="D18" s="1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09"/>
    </row>
    <row r="19" ht="25.5" customHeight="1">
      <c r="A19" s="1"/>
      <c r="B19" s="16" t="s">
        <v>311</v>
      </c>
      <c r="C19" s="225">
        <f>C9*0.03</f>
        <v>44437.24025</v>
      </c>
      <c r="D19" s="1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09"/>
    </row>
    <row r="20" ht="32.25" customHeight="1">
      <c r="A20" s="1"/>
      <c r="B20" s="227" t="s">
        <v>312</v>
      </c>
      <c r="C20" s="234">
        <f>SUM(C14:C19)</f>
        <v>426597.5064</v>
      </c>
      <c r="D20" s="27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09"/>
    </row>
    <row r="21" ht="34.5" customHeight="1">
      <c r="A21" s="1"/>
      <c r="B21" s="1"/>
      <c r="C21" s="1"/>
      <c r="D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ht="25.5" customHeight="1">
      <c r="A22" s="1"/>
      <c r="B22" s="109"/>
      <c r="C22" s="109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09"/>
      <c r="R22" s="109"/>
    </row>
    <row r="23" ht="18.75" customHeight="1">
      <c r="A23" s="1"/>
      <c r="B23" s="109"/>
      <c r="C23" s="109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09"/>
      <c r="R23" s="109"/>
    </row>
    <row r="24" ht="27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09"/>
    </row>
    <row r="25" ht="25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ht="25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ht="25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ht="25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ht="25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ht="25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ht="25.5" customHeight="1">
      <c r="A31" s="1"/>
      <c r="B31" s="235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ht="25.5" customHeight="1">
      <c r="A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ht="25.5" customHeight="1">
      <c r="A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ht="25.5" customHeight="1">
      <c r="A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ht="25.5" customHeight="1">
      <c r="A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ht="25.5" customHeight="1">
      <c r="A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ht="25.5" customHeight="1">
      <c r="A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ht="25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ht="25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ht="25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ht="25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ht="25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ht="25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ht="25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ht="25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ht="25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ht="25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ht="25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ht="25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ht="25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ht="25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ht="25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ht="25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ht="25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ht="25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ht="25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ht="25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ht="25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ht="25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ht="25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ht="25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ht="25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ht="25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ht="25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ht="25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ht="25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ht="25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ht="25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ht="25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ht="25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ht="25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ht="25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ht="25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ht="25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ht="25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ht="25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ht="25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ht="25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ht="25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ht="25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ht="25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ht="25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ht="25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ht="25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ht="25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ht="25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ht="25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ht="25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ht="25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ht="25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ht="25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ht="25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ht="25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ht="25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ht="25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ht="25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ht="25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ht="25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ht="25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ht="25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ht="25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ht="25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ht="25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ht="25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ht="25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ht="25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ht="25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ht="25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ht="25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ht="25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ht="25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ht="25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ht="25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ht="25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ht="25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ht="25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ht="25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ht="25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ht="25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ht="25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ht="25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ht="25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ht="25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ht="25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ht="25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ht="25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ht="25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ht="25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ht="25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ht="25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ht="25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ht="25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ht="25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ht="25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ht="25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ht="25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ht="25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ht="25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ht="25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ht="25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ht="25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ht="25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ht="25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ht="25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ht="25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ht="25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ht="25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ht="25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ht="25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ht="25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ht="25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ht="25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ht="25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ht="25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ht="25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ht="25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ht="25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ht="25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ht="25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ht="25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ht="25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ht="25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ht="25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ht="25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ht="25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ht="25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ht="25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ht="25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ht="25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ht="25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ht="25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ht="25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ht="25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ht="25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ht="25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ht="25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ht="25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ht="25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ht="25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ht="25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ht="25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ht="25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ht="25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ht="25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ht="25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ht="25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ht="25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ht="25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ht="25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ht="25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ht="25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ht="25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ht="25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ht="25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ht="25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ht="25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ht="25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ht="25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ht="25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ht="25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ht="25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ht="25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ht="25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ht="25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ht="25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ht="25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ht="25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ht="25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ht="25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ht="25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ht="25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ht="25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ht="25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ht="25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ht="25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ht="25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ht="25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ht="25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ht="25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ht="25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12:B13"/>
    <mergeCell ref="C12:C13"/>
    <mergeCell ref="D14:D20"/>
    <mergeCell ref="B1:D1"/>
    <mergeCell ref="E1:F1"/>
    <mergeCell ref="B2:D2"/>
    <mergeCell ref="E2:F2"/>
    <mergeCell ref="B3:C3"/>
    <mergeCell ref="D5:D6"/>
    <mergeCell ref="D7:D9"/>
  </mergeCells>
  <printOptions/>
  <pageMargins bottom="0.75" footer="0.0" header="0.0" left="0.7" right="0.7" top="0.75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34.38"/>
    <col customWidth="1" min="2" max="10" width="16.63"/>
    <col customWidth="1" min="11" max="11" width="22.63"/>
    <col customWidth="1" min="12" max="12" width="22.13"/>
    <col customWidth="1" min="13" max="13" width="21.75"/>
    <col customWidth="1" min="14" max="14" width="22.75"/>
    <col customWidth="1" min="15" max="21" width="16.63"/>
    <col customWidth="1" min="22" max="22" width="22.0"/>
    <col customWidth="1" min="23" max="23" width="21.38"/>
    <col customWidth="1" min="24" max="24" width="16.63"/>
    <col customWidth="1" min="25" max="25" width="21.0"/>
    <col customWidth="1" min="26" max="26" width="20.63"/>
    <col customWidth="1" min="27" max="27" width="24.25"/>
    <col customWidth="1" min="28" max="31" width="16.63"/>
    <col customWidth="1" min="32" max="32" width="17.75"/>
    <col customWidth="1" min="33" max="33" width="16.63"/>
    <col customWidth="1" min="34" max="34" width="21.38"/>
    <col customWidth="1" min="35" max="35" width="20.75"/>
    <col customWidth="1" min="36" max="37" width="16.63"/>
    <col customWidth="1" min="38" max="38" width="18.88"/>
    <col customWidth="1" min="39" max="39" width="20.88"/>
    <col customWidth="1" min="40" max="40" width="23.13"/>
  </cols>
  <sheetData>
    <row r="1" ht="30.0" customHeight="1">
      <c r="A1" s="236" t="s">
        <v>313</v>
      </c>
      <c r="B1" s="237">
        <v>0.0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6" t="s">
        <v>314</v>
      </c>
      <c r="P1" s="237">
        <v>0.34</v>
      </c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6" t="s">
        <v>314</v>
      </c>
      <c r="AC1" s="237">
        <v>0.43</v>
      </c>
      <c r="AD1" s="238"/>
      <c r="AE1" s="238"/>
      <c r="AF1" s="238"/>
      <c r="AG1" s="238"/>
      <c r="AH1" s="238"/>
      <c r="AI1" s="238"/>
      <c r="AJ1" s="238"/>
      <c r="AK1" s="238"/>
      <c r="AL1" s="238"/>
      <c r="AM1" s="238"/>
      <c r="AN1" s="238"/>
    </row>
    <row r="2" ht="30.0" customHeight="1">
      <c r="A2" s="1"/>
      <c r="B2" s="239" t="s">
        <v>315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7"/>
      <c r="O2" s="240" t="s">
        <v>316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7"/>
      <c r="AB2" s="241" t="s">
        <v>317</v>
      </c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7"/>
    </row>
    <row r="3" ht="30.0" customHeight="1">
      <c r="A3" s="1"/>
      <c r="B3" s="242" t="s">
        <v>232</v>
      </c>
      <c r="C3" s="242" t="s">
        <v>233</v>
      </c>
      <c r="D3" s="242" t="s">
        <v>234</v>
      </c>
      <c r="E3" s="242" t="s">
        <v>235</v>
      </c>
      <c r="F3" s="242" t="s">
        <v>236</v>
      </c>
      <c r="G3" s="242" t="s">
        <v>318</v>
      </c>
      <c r="H3" s="242" t="s">
        <v>238</v>
      </c>
      <c r="I3" s="242" t="s">
        <v>239</v>
      </c>
      <c r="J3" s="242" t="s">
        <v>240</v>
      </c>
      <c r="K3" s="242" t="s">
        <v>319</v>
      </c>
      <c r="L3" s="242" t="s">
        <v>230</v>
      </c>
      <c r="M3" s="242" t="s">
        <v>231</v>
      </c>
      <c r="N3" s="243" t="s">
        <v>320</v>
      </c>
      <c r="O3" s="244" t="s">
        <v>232</v>
      </c>
      <c r="P3" s="244" t="s">
        <v>233</v>
      </c>
      <c r="Q3" s="244" t="s">
        <v>234</v>
      </c>
      <c r="R3" s="244" t="s">
        <v>235</v>
      </c>
      <c r="S3" s="244" t="s">
        <v>236</v>
      </c>
      <c r="T3" s="244" t="s">
        <v>237</v>
      </c>
      <c r="U3" s="244" t="s">
        <v>238</v>
      </c>
      <c r="V3" s="244" t="s">
        <v>239</v>
      </c>
      <c r="W3" s="244" t="s">
        <v>240</v>
      </c>
      <c r="X3" s="244" t="s">
        <v>229</v>
      </c>
      <c r="Y3" s="244" t="s">
        <v>230</v>
      </c>
      <c r="Z3" s="244" t="s">
        <v>231</v>
      </c>
      <c r="AA3" s="244" t="s">
        <v>320</v>
      </c>
      <c r="AB3" s="245" t="s">
        <v>232</v>
      </c>
      <c r="AC3" s="245" t="s">
        <v>233</v>
      </c>
      <c r="AD3" s="245" t="s">
        <v>234</v>
      </c>
      <c r="AE3" s="245" t="s">
        <v>235</v>
      </c>
      <c r="AF3" s="245" t="s">
        <v>236</v>
      </c>
      <c r="AG3" s="245" t="s">
        <v>237</v>
      </c>
      <c r="AH3" s="245" t="s">
        <v>321</v>
      </c>
      <c r="AI3" s="245" t="s">
        <v>239</v>
      </c>
      <c r="AJ3" s="245" t="s">
        <v>240</v>
      </c>
      <c r="AK3" s="245" t="s">
        <v>229</v>
      </c>
      <c r="AL3" s="245" t="s">
        <v>230</v>
      </c>
      <c r="AM3" s="245" t="s">
        <v>231</v>
      </c>
      <c r="AN3" s="245" t="s">
        <v>320</v>
      </c>
    </row>
    <row r="4" ht="30.0" customHeight="1">
      <c r="A4" s="4" t="s">
        <v>322</v>
      </c>
      <c r="B4" s="246">
        <v>0.0</v>
      </c>
      <c r="C4" s="247">
        <v>0.0</v>
      </c>
      <c r="D4" s="248">
        <v>0.0</v>
      </c>
      <c r="E4" s="248">
        <v>0.0</v>
      </c>
      <c r="F4" s="248">
        <v>0.0</v>
      </c>
      <c r="G4" s="248">
        <v>0.0</v>
      </c>
      <c r="H4" s="248">
        <f t="shared" ref="H4:M4" si="1">G47</f>
        <v>223207.3461</v>
      </c>
      <c r="I4" s="248">
        <f t="shared" si="1"/>
        <v>850908.2934</v>
      </c>
      <c r="J4" s="248">
        <f t="shared" si="1"/>
        <v>2627832.317</v>
      </c>
      <c r="K4" s="248">
        <f t="shared" si="1"/>
        <v>3390896.922</v>
      </c>
      <c r="L4" s="248">
        <f t="shared" si="1"/>
        <v>8672897.665</v>
      </c>
      <c r="M4" s="248">
        <f t="shared" si="1"/>
        <v>13086376.75</v>
      </c>
      <c r="N4" s="249">
        <f>SUM(B4:M4)</f>
        <v>28852119.3</v>
      </c>
      <c r="O4" s="248">
        <f>M47</f>
        <v>13993326.89</v>
      </c>
      <c r="P4" s="248">
        <f t="shared" ref="P4:Z4" si="2">O47</f>
        <v>10548316.67</v>
      </c>
      <c r="Q4" s="248">
        <f t="shared" si="2"/>
        <v>5263200.221</v>
      </c>
      <c r="R4" s="248">
        <f t="shared" si="2"/>
        <v>307071.2172</v>
      </c>
      <c r="S4" s="248">
        <f t="shared" si="2"/>
        <v>868643.1255</v>
      </c>
      <c r="T4" s="248">
        <f t="shared" si="2"/>
        <v>1856321.763</v>
      </c>
      <c r="U4" s="248">
        <f t="shared" si="2"/>
        <v>1559008.944</v>
      </c>
      <c r="V4" s="248">
        <f t="shared" si="2"/>
        <v>4210104.431</v>
      </c>
      <c r="W4" s="248">
        <f t="shared" si="2"/>
        <v>5424856.675</v>
      </c>
      <c r="X4" s="248">
        <f t="shared" si="2"/>
        <v>4398950.642</v>
      </c>
      <c r="Y4" s="248">
        <f t="shared" si="2"/>
        <v>10131275.85</v>
      </c>
      <c r="Z4" s="248">
        <f t="shared" si="2"/>
        <v>15441068.34</v>
      </c>
      <c r="AA4" s="249">
        <f>SUM(O4:Z4)</f>
        <v>74002144.77</v>
      </c>
      <c r="AB4" s="248">
        <f>Z47</f>
        <v>16231316.69</v>
      </c>
      <c r="AC4" s="248">
        <f t="shared" ref="AC4:AM4" si="3">AB47</f>
        <v>17714873.95</v>
      </c>
      <c r="AD4" s="248">
        <f t="shared" si="3"/>
        <v>16675191.45</v>
      </c>
      <c r="AE4" s="248">
        <f t="shared" si="3"/>
        <v>11224697.37</v>
      </c>
      <c r="AF4" s="248">
        <f t="shared" si="3"/>
        <v>6291100.044</v>
      </c>
      <c r="AG4" s="248">
        <f t="shared" si="3"/>
        <v>3611735.861</v>
      </c>
      <c r="AH4" s="248">
        <f t="shared" si="3"/>
        <v>1351800.935</v>
      </c>
      <c r="AI4" s="248">
        <f t="shared" si="3"/>
        <v>1064933.735</v>
      </c>
      <c r="AJ4" s="248">
        <f t="shared" si="3"/>
        <v>3415380.041</v>
      </c>
      <c r="AK4" s="248">
        <f t="shared" si="3"/>
        <v>1507252.962</v>
      </c>
      <c r="AL4" s="248">
        <f t="shared" si="3"/>
        <v>6463146.935</v>
      </c>
      <c r="AM4" s="248">
        <f t="shared" si="3"/>
        <v>7661132.246</v>
      </c>
      <c r="AN4" s="249">
        <f>SUM(AB4:AM4)</f>
        <v>93212562.21</v>
      </c>
    </row>
    <row r="5" ht="30.0" customHeight="1">
      <c r="A5" s="250" t="s">
        <v>323</v>
      </c>
      <c r="B5" s="251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K5" s="252"/>
      <c r="AL5" s="252"/>
      <c r="AM5" s="252"/>
      <c r="AN5" s="253"/>
    </row>
    <row r="6" ht="30.0" customHeight="1">
      <c r="A6" s="254" t="s">
        <v>324</v>
      </c>
      <c r="B6" s="255">
        <f>'6.4.2 Estimación de ventas (Eje'!$G$6</f>
        <v>0</v>
      </c>
      <c r="C6" s="255">
        <f>'6.4.2 Estimación de ventas (Eje'!$G$7</f>
        <v>3648000</v>
      </c>
      <c r="D6" s="255">
        <f>'6.4.2 Estimación de ventas (Eje'!$G$8</f>
        <v>3325000</v>
      </c>
      <c r="E6" s="255">
        <f>'6.4.2 Estimación de ventas (Eje'!$G$9</f>
        <v>3325000</v>
      </c>
      <c r="F6" s="255">
        <f>'6.4.2 Estimación de ventas (Eje'!$G$10</f>
        <v>9120000</v>
      </c>
      <c r="G6" s="255">
        <f>'6.4.2 Estimación de ventas (Eje'!$G$11</f>
        <v>13680000</v>
      </c>
      <c r="H6" s="255">
        <f>'6.4.2 Estimación de ventas (Eje'!$G$12</f>
        <v>7600000</v>
      </c>
      <c r="I6" s="255">
        <f>'6.4.2 Estimación de ventas (Eje'!$G13</f>
        <v>27360000</v>
      </c>
      <c r="J6" s="255">
        <f>'6.4.2 Estimación de ventas (Eje'!$G$14</f>
        <v>11970000</v>
      </c>
      <c r="K6" s="255">
        <f>'6.4.2 Estimación de ventas (Eje'!$G$15</f>
        <v>34200000</v>
      </c>
      <c r="L6" s="255">
        <f>'6.4.2 Estimación de ventas (Eje'!$G$16</f>
        <v>29070000</v>
      </c>
      <c r="M6" s="255">
        <f>'6.4.2 Estimación de ventas (Eje'!$G$17</f>
        <v>19237500</v>
      </c>
      <c r="N6" s="256">
        <f t="shared" ref="N6:N9" si="6">SUM(B6:M6)</f>
        <v>162535500</v>
      </c>
      <c r="O6" s="255">
        <f t="shared" ref="O6:Z6" si="4">INDIRECT("'6.4.2 Estimación de ventas (Eje'!G" &amp; (29 + (COLUMN() - COLUMN($O$6))))</f>
        <v>6110400</v>
      </c>
      <c r="P6" s="255">
        <f t="shared" si="4"/>
        <v>6110400</v>
      </c>
      <c r="Q6" s="255">
        <f t="shared" si="4"/>
        <v>8911000</v>
      </c>
      <c r="R6" s="255">
        <f t="shared" si="4"/>
        <v>8911000</v>
      </c>
      <c r="S6" s="255">
        <f t="shared" si="4"/>
        <v>18331200</v>
      </c>
      <c r="T6" s="255">
        <f t="shared" si="4"/>
        <v>18331200</v>
      </c>
      <c r="U6" s="255">
        <f t="shared" si="4"/>
        <v>15276000</v>
      </c>
      <c r="V6" s="255">
        <f t="shared" si="4"/>
        <v>36662400</v>
      </c>
      <c r="W6" s="255">
        <f t="shared" si="4"/>
        <v>32079600</v>
      </c>
      <c r="X6" s="255">
        <f t="shared" si="4"/>
        <v>45828000</v>
      </c>
      <c r="Y6" s="255">
        <f t="shared" si="4"/>
        <v>38953800</v>
      </c>
      <c r="Z6" s="255">
        <f t="shared" si="4"/>
        <v>34371000</v>
      </c>
      <c r="AA6" s="256">
        <f t="shared" ref="AA6:AA10" si="8">SUM(O6:Z6)</f>
        <v>269876000</v>
      </c>
      <c r="AB6" s="255">
        <f t="shared" ref="AB6:AM6" si="5">INDIRECT("'6.4.2 Estimación de ventas (Eje'!G" &amp; (52 + (COLUMN() - COLUMN($AB$6))))</f>
        <v>26213616</v>
      </c>
      <c r="AC6" s="255">
        <f t="shared" si="5"/>
        <v>25339828.8</v>
      </c>
      <c r="AD6" s="255">
        <f t="shared" si="5"/>
        <v>12742730</v>
      </c>
      <c r="AE6" s="255">
        <f t="shared" si="5"/>
        <v>12742730</v>
      </c>
      <c r="AF6" s="255">
        <f t="shared" si="5"/>
        <v>26213616</v>
      </c>
      <c r="AG6" s="255">
        <f t="shared" si="5"/>
        <v>26213616</v>
      </c>
      <c r="AH6" s="255">
        <f t="shared" si="5"/>
        <v>21844680</v>
      </c>
      <c r="AI6" s="255">
        <f t="shared" si="5"/>
        <v>52427232</v>
      </c>
      <c r="AJ6" s="255">
        <f t="shared" si="5"/>
        <v>45873828</v>
      </c>
      <c r="AK6" s="255">
        <f t="shared" si="5"/>
        <v>65534040</v>
      </c>
      <c r="AL6" s="255">
        <f t="shared" si="5"/>
        <v>55703934</v>
      </c>
      <c r="AM6" s="255">
        <f t="shared" si="5"/>
        <v>49150530</v>
      </c>
      <c r="AN6" s="256">
        <f t="shared" ref="AN6:AN10" si="10">SUM(AB6:AM6)</f>
        <v>420000380.8</v>
      </c>
    </row>
    <row r="7" ht="30.0" customHeight="1">
      <c r="A7" s="254" t="s">
        <v>325</v>
      </c>
      <c r="B7" s="255">
        <f>'6.4.2 Estimación de ventas (Eje'!$L6</f>
        <v>0</v>
      </c>
      <c r="C7" s="255">
        <f>'6.4.2 Estimación de ventas (Eje'!$L7</f>
        <v>6555000</v>
      </c>
      <c r="D7" s="255">
        <f>'6.4.2 Estimación de ventas (Eje'!$L8</f>
        <v>6555000</v>
      </c>
      <c r="E7" s="255">
        <f>'6.4.2 Estimación de ventas (Eje'!$L9</f>
        <v>19152000</v>
      </c>
      <c r="F7" s="255">
        <f>'6.4.2 Estimación de ventas (Eje'!$L10</f>
        <v>16142400</v>
      </c>
      <c r="G7" s="255">
        <f>'6.4.2 Estimación de ventas (Eje'!$L11</f>
        <v>16416000</v>
      </c>
      <c r="H7" s="255">
        <f>'6.4.2 Estimación de ventas (Eje'!$L12</f>
        <v>42020400</v>
      </c>
      <c r="I7" s="255">
        <f>'6.4.2 Estimación de ventas (Eje'!$L13</f>
        <v>27291600</v>
      </c>
      <c r="J7" s="255">
        <f>'6.4.2 Estimación de ventas (Eje'!$L14</f>
        <v>34656000</v>
      </c>
      <c r="K7" s="255">
        <f>'6.4.2 Estimación de ventas (Eje'!$L15</f>
        <v>55449600</v>
      </c>
      <c r="L7" s="255">
        <f>'6.4.2 Estimación de ventas (Eje'!$L16</f>
        <v>53716800</v>
      </c>
      <c r="M7" s="255">
        <f>'6.4.2 Estimación de ventas (Eje'!$L17</f>
        <v>43320000</v>
      </c>
      <c r="N7" s="256">
        <f t="shared" si="6"/>
        <v>321274800</v>
      </c>
      <c r="O7" s="255">
        <f t="shared" ref="O7:Z7" si="7">INDIRECT("'6.4.2 Estimación de ventas (Eje'!L" &amp; (29 + (COLUMN() - COLUMN($O$7))))</f>
        <v>21997440</v>
      </c>
      <c r="P7" s="255">
        <f t="shared" si="7"/>
        <v>21080880</v>
      </c>
      <c r="Q7" s="255">
        <f t="shared" si="7"/>
        <v>17216052</v>
      </c>
      <c r="R7" s="255">
        <f t="shared" si="7"/>
        <v>51327360</v>
      </c>
      <c r="S7" s="255">
        <f t="shared" si="7"/>
        <v>32446224</v>
      </c>
      <c r="T7" s="255">
        <f t="shared" si="7"/>
        <v>21997440</v>
      </c>
      <c r="U7" s="255">
        <f t="shared" si="7"/>
        <v>75076448</v>
      </c>
      <c r="V7" s="255">
        <f t="shared" si="7"/>
        <v>48760992</v>
      </c>
      <c r="W7" s="255">
        <f t="shared" si="7"/>
        <v>34829280</v>
      </c>
      <c r="X7" s="255">
        <f t="shared" si="7"/>
        <v>74302464</v>
      </c>
      <c r="Y7" s="255">
        <f t="shared" si="7"/>
        <v>71980512</v>
      </c>
      <c r="Z7" s="255">
        <f t="shared" si="7"/>
        <v>58048800</v>
      </c>
      <c r="AA7" s="256">
        <f t="shared" si="8"/>
        <v>529063892</v>
      </c>
      <c r="AB7" s="255">
        <f t="shared" ref="AB7:AM7" si="9">INDIRECT("'6.4.2 Estimación de ventas (Eje'!L" &amp; (52 + (COLUMN() - COLUMN($AB$7))))</f>
        <v>62912678.4</v>
      </c>
      <c r="AC7" s="255">
        <f t="shared" si="9"/>
        <v>45218487.6</v>
      </c>
      <c r="AD7" s="255">
        <f t="shared" si="9"/>
        <v>36928431.54</v>
      </c>
      <c r="AE7" s="255">
        <f t="shared" si="9"/>
        <v>73398124.8</v>
      </c>
      <c r="AF7" s="255">
        <f t="shared" si="9"/>
        <v>46398100.32</v>
      </c>
      <c r="AG7" s="255">
        <f t="shared" si="9"/>
        <v>47184508.8</v>
      </c>
      <c r="AH7" s="255">
        <f t="shared" si="9"/>
        <v>107359320.6</v>
      </c>
      <c r="AI7" s="255">
        <f t="shared" si="9"/>
        <v>69728218.56</v>
      </c>
      <c r="AJ7" s="255">
        <f t="shared" si="9"/>
        <v>66407827.2</v>
      </c>
      <c r="AK7" s="255">
        <f t="shared" si="9"/>
        <v>106252523.5</v>
      </c>
      <c r="AL7" s="255">
        <f t="shared" si="9"/>
        <v>102932132.2</v>
      </c>
      <c r="AM7" s="255">
        <f t="shared" si="9"/>
        <v>83009784</v>
      </c>
      <c r="AN7" s="256">
        <f t="shared" si="10"/>
        <v>847730137.5</v>
      </c>
    </row>
    <row r="8" ht="30.0" customHeight="1">
      <c r="A8" s="254" t="s">
        <v>326</v>
      </c>
      <c r="B8" s="255">
        <f>'6.4.2 Estimación de ventas (Eje'!$Q6</f>
        <v>0</v>
      </c>
      <c r="C8" s="255">
        <f>'6.4.2 Estimación de ventas (Eje'!$Q7</f>
        <v>1185600</v>
      </c>
      <c r="D8" s="255">
        <f>'6.4.2 Estimación de ventas (Eje'!$Q8</f>
        <v>2470000</v>
      </c>
      <c r="E8" s="255">
        <f>'6.4.2 Estimación de ventas (Eje'!$Q9</f>
        <v>3705000</v>
      </c>
      <c r="F8" s="255">
        <f>'6.4.2 Estimación de ventas (Eje'!$Q10</f>
        <v>3705000</v>
      </c>
      <c r="G8" s="255">
        <f>'6.4.2 Estimación de ventas (Eje'!$Q11</f>
        <v>3705000</v>
      </c>
      <c r="H8" s="255">
        <f>'6.4.2 Estimación de ventas (Eje'!$G12</f>
        <v>7600000</v>
      </c>
      <c r="I8" s="255">
        <f>'6.4.2 Estimación de ventas (Eje'!$Q13</f>
        <v>14060000</v>
      </c>
      <c r="J8" s="255">
        <f>'6.4.2 Estimación de ventas (Eje'!$Q14</f>
        <v>14411500</v>
      </c>
      <c r="K8" s="255">
        <f>'6.4.2 Estimación de ventas (Eje'!$Q15</f>
        <v>18981000</v>
      </c>
      <c r="L8" s="255">
        <f>'6.4.2 Estimación de ventas (Eje'!$Q16</f>
        <v>17926500</v>
      </c>
      <c r="M8" s="255">
        <f>'6.4.2 Estimación de ventas (Eje'!$Q17</f>
        <v>13708500</v>
      </c>
      <c r="N8" s="256">
        <f t="shared" si="6"/>
        <v>101458100</v>
      </c>
      <c r="O8" s="255">
        <f t="shared" ref="O8:Z8" si="11">INDIRECT("'6.4.2 Estimación de ventas (Eje'!Q" &amp; (29 + (COLUMN() - COLUMN($O$8))))</f>
        <v>8605480</v>
      </c>
      <c r="P8" s="255">
        <f t="shared" si="11"/>
        <v>7943520</v>
      </c>
      <c r="Q8" s="255">
        <f t="shared" si="11"/>
        <v>5461170</v>
      </c>
      <c r="R8" s="255">
        <f t="shared" si="11"/>
        <v>7943520</v>
      </c>
      <c r="S8" s="255">
        <f t="shared" si="11"/>
        <v>6619600</v>
      </c>
      <c r="T8" s="255">
        <f t="shared" si="11"/>
        <v>6619600</v>
      </c>
      <c r="U8" s="255">
        <f t="shared" si="11"/>
        <v>13366500</v>
      </c>
      <c r="V8" s="255">
        <f t="shared" si="11"/>
        <v>22608480</v>
      </c>
      <c r="W8" s="255">
        <f t="shared" si="11"/>
        <v>23173692</v>
      </c>
      <c r="X8" s="255">
        <f t="shared" si="11"/>
        <v>33912720</v>
      </c>
      <c r="Y8" s="255">
        <f t="shared" si="11"/>
        <v>32028680</v>
      </c>
      <c r="Z8" s="255">
        <f t="shared" si="11"/>
        <v>21430955</v>
      </c>
      <c r="AA8" s="256">
        <f t="shared" si="8"/>
        <v>189713917</v>
      </c>
      <c r="AB8" s="255">
        <f t="shared" ref="AB8:AM8" si="12">INDIRECT("'6.4.2 Estimación de ventas (Eje'!Q" &amp; (52 + (COLUMN() - COLUMN($AB$8))))</f>
        <v>14199042</v>
      </c>
      <c r="AC8" s="255">
        <f t="shared" si="12"/>
        <v>14199042</v>
      </c>
      <c r="AD8" s="255">
        <f t="shared" si="12"/>
        <v>10412630.8</v>
      </c>
      <c r="AE8" s="255">
        <f t="shared" si="12"/>
        <v>11595884.3</v>
      </c>
      <c r="AF8" s="255">
        <f t="shared" si="12"/>
        <v>11595884.3</v>
      </c>
      <c r="AG8" s="255">
        <f t="shared" si="12"/>
        <v>14199042</v>
      </c>
      <c r="AH8" s="255">
        <f t="shared" si="12"/>
        <v>26759733</v>
      </c>
      <c r="AI8" s="255">
        <f t="shared" si="12"/>
        <v>43106835.2</v>
      </c>
      <c r="AJ8" s="255">
        <f t="shared" si="12"/>
        <v>38661442.82</v>
      </c>
      <c r="AK8" s="255">
        <f t="shared" si="12"/>
        <v>48495189.6</v>
      </c>
      <c r="AL8" s="255">
        <f t="shared" si="12"/>
        <v>45801012.4</v>
      </c>
      <c r="AM8" s="255">
        <f t="shared" si="12"/>
        <v>35024303.6</v>
      </c>
      <c r="AN8" s="256">
        <f t="shared" si="10"/>
        <v>314050042</v>
      </c>
    </row>
    <row r="9" ht="30.0" customHeight="1">
      <c r="A9" s="254" t="s">
        <v>327</v>
      </c>
      <c r="B9" s="255">
        <f>'6.4.2 Estimación de ventas (Eje'!$V6</f>
        <v>0</v>
      </c>
      <c r="C9" s="255">
        <f>'6.4.2 Estimación de ventas (Eje'!$V7</f>
        <v>0</v>
      </c>
      <c r="D9" s="255">
        <f>'6.4.2 Estimación de ventas (Eje'!$V8</f>
        <v>0</v>
      </c>
      <c r="E9" s="255">
        <f>'6.4.2 Estimación de ventas (Eje'!$V9</f>
        <v>4750000</v>
      </c>
      <c r="F9" s="255">
        <f>'6.4.2 Estimación de ventas (Eje'!$V10</f>
        <v>11400000</v>
      </c>
      <c r="G9" s="255">
        <f>'6.4.2 Estimación de ventas (Eje'!$V11</f>
        <v>11400000</v>
      </c>
      <c r="H9" s="255">
        <f>'6.4.2 Estimación de ventas (Eje'!$V12</f>
        <v>5415000</v>
      </c>
      <c r="I9" s="255">
        <f>'6.4.2 Estimación de ventas (Eje'!$V13</f>
        <v>11400000</v>
      </c>
      <c r="J9" s="255">
        <f>'6.4.2 Estimación de ventas (Eje'!$V14</f>
        <v>10830000</v>
      </c>
      <c r="K9" s="255">
        <f>'6.4.2 Estimación de ventas (Eje'!$V15</f>
        <v>16245000</v>
      </c>
      <c r="L9" s="255">
        <f>'6.4.2 Estimación de ventas (Eje'!$V16</f>
        <v>17100000</v>
      </c>
      <c r="M9" s="255">
        <f>'6.4.2 Estimación de ventas (Eje'!$V17</f>
        <v>17100000</v>
      </c>
      <c r="N9" s="256">
        <f t="shared" si="6"/>
        <v>105640000</v>
      </c>
      <c r="O9" s="255">
        <f t="shared" ref="O9:Z9" si="13">INDIRECT("'6.4.2 Estimación de ventas (Eje'!V" &amp; (29 + (COLUMN() - COLUMN($O$9))))</f>
        <v>14512200</v>
      </c>
      <c r="P9" s="255">
        <f t="shared" si="13"/>
        <v>6365000</v>
      </c>
      <c r="Q9" s="255">
        <f t="shared" si="13"/>
        <v>6365000</v>
      </c>
      <c r="R9" s="255">
        <f t="shared" si="13"/>
        <v>12730000</v>
      </c>
      <c r="S9" s="255">
        <f t="shared" si="13"/>
        <v>22914000</v>
      </c>
      <c r="T9" s="255">
        <f t="shared" si="13"/>
        <v>22914000</v>
      </c>
      <c r="U9" s="255">
        <f t="shared" si="13"/>
        <v>14512200</v>
      </c>
      <c r="V9" s="255">
        <f t="shared" si="13"/>
        <v>22914000</v>
      </c>
      <c r="W9" s="255">
        <f t="shared" si="13"/>
        <v>14512200</v>
      </c>
      <c r="X9" s="255">
        <f t="shared" si="13"/>
        <v>21768300</v>
      </c>
      <c r="Y9" s="255">
        <f t="shared" si="13"/>
        <v>22914000</v>
      </c>
      <c r="Z9" s="255">
        <f t="shared" si="13"/>
        <v>15276000</v>
      </c>
      <c r="AA9" s="256">
        <f t="shared" si="8"/>
        <v>197696900</v>
      </c>
      <c r="AB9" s="255">
        <f t="shared" ref="AB9:AM9" si="14">INDIRECT("'6.4.2 Estimación de ventas (Eje'!V" &amp; (52 + (COLUMN() - COLUMN($AB$9))))</f>
        <v>31128669</v>
      </c>
      <c r="AC9" s="255">
        <f t="shared" si="14"/>
        <v>9101950</v>
      </c>
      <c r="AD9" s="255">
        <f t="shared" si="14"/>
        <v>9101950</v>
      </c>
      <c r="AE9" s="255">
        <f t="shared" si="14"/>
        <v>9101950</v>
      </c>
      <c r="AF9" s="255">
        <f t="shared" si="14"/>
        <v>32767020</v>
      </c>
      <c r="AG9" s="255">
        <f t="shared" si="14"/>
        <v>32767020</v>
      </c>
      <c r="AH9" s="255">
        <f t="shared" si="14"/>
        <v>20752446</v>
      </c>
      <c r="AI9" s="255">
        <f t="shared" si="14"/>
        <v>32767020</v>
      </c>
      <c r="AJ9" s="255">
        <f t="shared" si="14"/>
        <v>20752446</v>
      </c>
      <c r="AK9" s="255">
        <f t="shared" si="14"/>
        <v>31128669</v>
      </c>
      <c r="AL9" s="255">
        <f t="shared" si="14"/>
        <v>32767020</v>
      </c>
      <c r="AM9" s="255">
        <f t="shared" si="14"/>
        <v>32767020</v>
      </c>
      <c r="AN9" s="256">
        <f t="shared" si="10"/>
        <v>294903180</v>
      </c>
    </row>
    <row r="10" ht="30.0" customHeight="1">
      <c r="A10" s="257" t="s">
        <v>328</v>
      </c>
      <c r="B10" s="258">
        <f t="shared" ref="B10:M10" si="15">SUM(B6:B9)</f>
        <v>0</v>
      </c>
      <c r="C10" s="258">
        <f t="shared" si="15"/>
        <v>11388600</v>
      </c>
      <c r="D10" s="258">
        <f t="shared" si="15"/>
        <v>12350000</v>
      </c>
      <c r="E10" s="258">
        <f t="shared" si="15"/>
        <v>30932000</v>
      </c>
      <c r="F10" s="258">
        <f t="shared" si="15"/>
        <v>40367400</v>
      </c>
      <c r="G10" s="258">
        <f t="shared" si="15"/>
        <v>45201000</v>
      </c>
      <c r="H10" s="258">
        <f t="shared" si="15"/>
        <v>62635400</v>
      </c>
      <c r="I10" s="258">
        <f t="shared" si="15"/>
        <v>80111600</v>
      </c>
      <c r="J10" s="258">
        <f t="shared" si="15"/>
        <v>71867500</v>
      </c>
      <c r="K10" s="258">
        <f t="shared" si="15"/>
        <v>124875600</v>
      </c>
      <c r="L10" s="258">
        <f t="shared" si="15"/>
        <v>117813300</v>
      </c>
      <c r="M10" s="258">
        <f t="shared" si="15"/>
        <v>93366000</v>
      </c>
      <c r="N10" s="259">
        <f>SUM(N6+N9)</f>
        <v>268175500</v>
      </c>
      <c r="O10" s="258">
        <f t="shared" ref="O10:Z10" si="16">SUM(O6:O9)</f>
        <v>51225520</v>
      </c>
      <c r="P10" s="258">
        <f t="shared" si="16"/>
        <v>41499800</v>
      </c>
      <c r="Q10" s="258">
        <f t="shared" si="16"/>
        <v>37953222</v>
      </c>
      <c r="R10" s="258">
        <f t="shared" si="16"/>
        <v>80911880</v>
      </c>
      <c r="S10" s="258">
        <f t="shared" si="16"/>
        <v>80311024</v>
      </c>
      <c r="T10" s="258">
        <f t="shared" si="16"/>
        <v>69862240</v>
      </c>
      <c r="U10" s="258">
        <f t="shared" si="16"/>
        <v>118231148</v>
      </c>
      <c r="V10" s="258">
        <f t="shared" si="16"/>
        <v>130945872</v>
      </c>
      <c r="W10" s="258">
        <f t="shared" si="16"/>
        <v>104594772</v>
      </c>
      <c r="X10" s="258">
        <f t="shared" si="16"/>
        <v>175811484</v>
      </c>
      <c r="Y10" s="258">
        <f t="shared" si="16"/>
        <v>165876992</v>
      </c>
      <c r="Z10" s="258">
        <f t="shared" si="16"/>
        <v>129126755</v>
      </c>
      <c r="AA10" s="259">
        <f t="shared" si="8"/>
        <v>1186350709</v>
      </c>
      <c r="AB10" s="258">
        <f t="shared" ref="AB10:AM10" si="17">SUM(AB6:AB9)</f>
        <v>134454005.4</v>
      </c>
      <c r="AC10" s="258">
        <f t="shared" si="17"/>
        <v>93859308.4</v>
      </c>
      <c r="AD10" s="258">
        <f t="shared" si="17"/>
        <v>69185742.34</v>
      </c>
      <c r="AE10" s="258">
        <f t="shared" si="17"/>
        <v>106838689.1</v>
      </c>
      <c r="AF10" s="258">
        <f t="shared" si="17"/>
        <v>116974620.6</v>
      </c>
      <c r="AG10" s="258">
        <f t="shared" si="17"/>
        <v>120364186.8</v>
      </c>
      <c r="AH10" s="258">
        <f t="shared" si="17"/>
        <v>176716179.6</v>
      </c>
      <c r="AI10" s="258">
        <f t="shared" si="17"/>
        <v>198029305.8</v>
      </c>
      <c r="AJ10" s="258">
        <f t="shared" si="17"/>
        <v>171695544</v>
      </c>
      <c r="AK10" s="258">
        <f t="shared" si="17"/>
        <v>251410422.1</v>
      </c>
      <c r="AL10" s="258">
        <f t="shared" si="17"/>
        <v>237204098.6</v>
      </c>
      <c r="AM10" s="258">
        <f t="shared" si="17"/>
        <v>199951637.6</v>
      </c>
      <c r="AN10" s="259">
        <f t="shared" si="10"/>
        <v>1876683740</v>
      </c>
    </row>
    <row r="11" ht="30.0" customHeight="1">
      <c r="A11" s="250" t="s">
        <v>329</v>
      </c>
      <c r="B11" s="251"/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  <c r="AA11" s="252"/>
      <c r="AB11" s="252"/>
      <c r="AC11" s="252"/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3"/>
    </row>
    <row r="12" ht="30.0" customHeight="1">
      <c r="A12" s="260" t="s">
        <v>330</v>
      </c>
      <c r="B12" s="261">
        <f>'6.5 Sueldos y cargas sociales'!C7</f>
        <v>1367299.7</v>
      </c>
      <c r="C12" s="261">
        <f t="shared" ref="C12:M12" si="18">B12</f>
        <v>1367299.7</v>
      </c>
      <c r="D12" s="261">
        <f t="shared" si="18"/>
        <v>1367299.7</v>
      </c>
      <c r="E12" s="261">
        <f t="shared" si="18"/>
        <v>1367299.7</v>
      </c>
      <c r="F12" s="261">
        <f t="shared" si="18"/>
        <v>1367299.7</v>
      </c>
      <c r="G12" s="261">
        <f t="shared" si="18"/>
        <v>1367299.7</v>
      </c>
      <c r="H12" s="261">
        <f t="shared" si="18"/>
        <v>1367299.7</v>
      </c>
      <c r="I12" s="261">
        <f t="shared" si="18"/>
        <v>1367299.7</v>
      </c>
      <c r="J12" s="261">
        <f t="shared" si="18"/>
        <v>1367299.7</v>
      </c>
      <c r="K12" s="261">
        <f t="shared" si="18"/>
        <v>1367299.7</v>
      </c>
      <c r="L12" s="261">
        <f t="shared" si="18"/>
        <v>1367299.7</v>
      </c>
      <c r="M12" s="261">
        <f t="shared" si="18"/>
        <v>1367299.7</v>
      </c>
      <c r="N12" s="249">
        <f t="shared" ref="N12:N46" si="21">SUM(B12:M12)</f>
        <v>16407596.4</v>
      </c>
      <c r="O12" s="248">
        <f t="shared" ref="O12:O18" si="22">M12+34%*M12</f>
        <v>1832181.598</v>
      </c>
      <c r="P12" s="248">
        <f t="shared" ref="P12:Z12" si="19">O12</f>
        <v>1832181.598</v>
      </c>
      <c r="Q12" s="248">
        <f t="shared" si="19"/>
        <v>1832181.598</v>
      </c>
      <c r="R12" s="248">
        <f t="shared" si="19"/>
        <v>1832181.598</v>
      </c>
      <c r="S12" s="248">
        <f t="shared" si="19"/>
        <v>1832181.598</v>
      </c>
      <c r="T12" s="248">
        <f t="shared" si="19"/>
        <v>1832181.598</v>
      </c>
      <c r="U12" s="248">
        <f t="shared" si="19"/>
        <v>1832181.598</v>
      </c>
      <c r="V12" s="248">
        <f t="shared" si="19"/>
        <v>1832181.598</v>
      </c>
      <c r="W12" s="248">
        <f t="shared" si="19"/>
        <v>1832181.598</v>
      </c>
      <c r="X12" s="248">
        <f t="shared" si="19"/>
        <v>1832181.598</v>
      </c>
      <c r="Y12" s="248">
        <f t="shared" si="19"/>
        <v>1832181.598</v>
      </c>
      <c r="Z12" s="248">
        <f t="shared" si="19"/>
        <v>1832181.598</v>
      </c>
      <c r="AA12" s="249">
        <f t="shared" ref="AA12:AA47" si="25">SUM(O12:Z12)</f>
        <v>21986179.18</v>
      </c>
      <c r="AB12" s="248">
        <f t="shared" ref="AB12:AB18" si="26">Z12+43%*Z12</f>
        <v>2620019.685</v>
      </c>
      <c r="AC12" s="248">
        <f t="shared" ref="AC12:AM12" si="20">AB12</f>
        <v>2620019.685</v>
      </c>
      <c r="AD12" s="248">
        <f t="shared" si="20"/>
        <v>2620019.685</v>
      </c>
      <c r="AE12" s="248">
        <f t="shared" si="20"/>
        <v>2620019.685</v>
      </c>
      <c r="AF12" s="248">
        <f t="shared" si="20"/>
        <v>2620019.685</v>
      </c>
      <c r="AG12" s="248">
        <f t="shared" si="20"/>
        <v>2620019.685</v>
      </c>
      <c r="AH12" s="248">
        <f t="shared" si="20"/>
        <v>2620019.685</v>
      </c>
      <c r="AI12" s="248">
        <f t="shared" si="20"/>
        <v>2620019.685</v>
      </c>
      <c r="AJ12" s="248">
        <f t="shared" si="20"/>
        <v>2620019.685</v>
      </c>
      <c r="AK12" s="248">
        <f t="shared" si="20"/>
        <v>2620019.685</v>
      </c>
      <c r="AL12" s="248">
        <f t="shared" si="20"/>
        <v>2620019.685</v>
      </c>
      <c r="AM12" s="248">
        <f t="shared" si="20"/>
        <v>2620019.685</v>
      </c>
      <c r="AN12" s="249">
        <f t="shared" ref="AN12:AN47" si="28">SUM(AB12:AM12)</f>
        <v>31440236.22</v>
      </c>
    </row>
    <row r="13" ht="30.0" customHeight="1">
      <c r="A13" s="260" t="s">
        <v>331</v>
      </c>
      <c r="B13" s="261">
        <v>0.0</v>
      </c>
      <c r="C13" s="261">
        <v>0.0</v>
      </c>
      <c r="D13" s="261">
        <v>0.0</v>
      </c>
      <c r="E13" s="261">
        <v>0.0</v>
      </c>
      <c r="F13" s="261">
        <v>0.0</v>
      </c>
      <c r="G13" s="261">
        <v>0.0</v>
      </c>
      <c r="H13" s="261">
        <v>1175522.0</v>
      </c>
      <c r="I13" s="261">
        <v>1175522.0</v>
      </c>
      <c r="J13" s="261">
        <v>1175522.0</v>
      </c>
      <c r="K13" s="261">
        <v>1175522.0</v>
      </c>
      <c r="L13" s="261">
        <v>1175522.0</v>
      </c>
      <c r="M13" s="261">
        <v>1175522.0</v>
      </c>
      <c r="N13" s="249">
        <f t="shared" si="21"/>
        <v>7053132</v>
      </c>
      <c r="O13" s="248">
        <f t="shared" si="22"/>
        <v>1575199.48</v>
      </c>
      <c r="P13" s="248">
        <f t="shared" ref="P13:R13" si="23">O13</f>
        <v>1575199.48</v>
      </c>
      <c r="Q13" s="248">
        <f t="shared" si="23"/>
        <v>1575199.48</v>
      </c>
      <c r="R13" s="248">
        <f t="shared" si="23"/>
        <v>1575199.48</v>
      </c>
      <c r="S13" s="248">
        <v>1575199.48</v>
      </c>
      <c r="T13" s="248">
        <f t="shared" ref="T13:Z13" si="24">S13</f>
        <v>1575199.48</v>
      </c>
      <c r="U13" s="248">
        <f t="shared" si="24"/>
        <v>1575199.48</v>
      </c>
      <c r="V13" s="248">
        <f t="shared" si="24"/>
        <v>1575199.48</v>
      </c>
      <c r="W13" s="248">
        <f t="shared" si="24"/>
        <v>1575199.48</v>
      </c>
      <c r="X13" s="248">
        <f t="shared" si="24"/>
        <v>1575199.48</v>
      </c>
      <c r="Y13" s="248">
        <f t="shared" si="24"/>
        <v>1575199.48</v>
      </c>
      <c r="Z13" s="248">
        <f t="shared" si="24"/>
        <v>1575199.48</v>
      </c>
      <c r="AA13" s="249">
        <f t="shared" si="25"/>
        <v>18902393.76</v>
      </c>
      <c r="AB13" s="248">
        <f t="shared" si="26"/>
        <v>2252535.256</v>
      </c>
      <c r="AC13" s="248">
        <f t="shared" ref="AC13:AM13" si="27">AB13</f>
        <v>2252535.256</v>
      </c>
      <c r="AD13" s="248">
        <f t="shared" si="27"/>
        <v>2252535.256</v>
      </c>
      <c r="AE13" s="248">
        <f t="shared" si="27"/>
        <v>2252535.256</v>
      </c>
      <c r="AF13" s="248">
        <f t="shared" si="27"/>
        <v>2252535.256</v>
      </c>
      <c r="AG13" s="248">
        <f t="shared" si="27"/>
        <v>2252535.256</v>
      </c>
      <c r="AH13" s="248">
        <f t="shared" si="27"/>
        <v>2252535.256</v>
      </c>
      <c r="AI13" s="248">
        <f t="shared" si="27"/>
        <v>2252535.256</v>
      </c>
      <c r="AJ13" s="248">
        <f t="shared" si="27"/>
        <v>2252535.256</v>
      </c>
      <c r="AK13" s="248">
        <f t="shared" si="27"/>
        <v>2252535.256</v>
      </c>
      <c r="AL13" s="248">
        <f t="shared" si="27"/>
        <v>2252535.256</v>
      </c>
      <c r="AM13" s="248">
        <f t="shared" si="27"/>
        <v>2252535.256</v>
      </c>
      <c r="AN13" s="249">
        <f t="shared" si="28"/>
        <v>27030423.08</v>
      </c>
    </row>
    <row r="14" ht="30.0" customHeight="1">
      <c r="A14" s="260" t="s">
        <v>332</v>
      </c>
      <c r="B14" s="261">
        <v>0.0</v>
      </c>
      <c r="C14" s="261">
        <v>0.0</v>
      </c>
      <c r="D14" s="261">
        <v>0.0</v>
      </c>
      <c r="E14" s="261">
        <v>0.0</v>
      </c>
      <c r="F14" s="261">
        <v>0.0</v>
      </c>
      <c r="G14" s="261">
        <v>0.0</v>
      </c>
      <c r="H14" s="261">
        <v>1163120.0</v>
      </c>
      <c r="I14" s="261">
        <v>1163120.0</v>
      </c>
      <c r="J14" s="261">
        <v>1163120.0</v>
      </c>
      <c r="K14" s="261">
        <v>1163120.0</v>
      </c>
      <c r="L14" s="261">
        <v>1163120.0</v>
      </c>
      <c r="M14" s="261">
        <v>1163120.0</v>
      </c>
      <c r="N14" s="249">
        <f t="shared" si="21"/>
        <v>6978720</v>
      </c>
      <c r="O14" s="248">
        <f t="shared" si="22"/>
        <v>1558580.8</v>
      </c>
      <c r="P14" s="248">
        <f t="shared" ref="P14:R14" si="29">O14</f>
        <v>1558580.8</v>
      </c>
      <c r="Q14" s="248">
        <f t="shared" si="29"/>
        <v>1558580.8</v>
      </c>
      <c r="R14" s="248">
        <f t="shared" si="29"/>
        <v>1558580.8</v>
      </c>
      <c r="S14" s="248">
        <v>1558580.8</v>
      </c>
      <c r="T14" s="248">
        <f t="shared" ref="T14:Z14" si="30">S14</f>
        <v>1558580.8</v>
      </c>
      <c r="U14" s="248">
        <f t="shared" si="30"/>
        <v>1558580.8</v>
      </c>
      <c r="V14" s="248">
        <f t="shared" si="30"/>
        <v>1558580.8</v>
      </c>
      <c r="W14" s="248">
        <f t="shared" si="30"/>
        <v>1558580.8</v>
      </c>
      <c r="X14" s="248">
        <f t="shared" si="30"/>
        <v>1558580.8</v>
      </c>
      <c r="Y14" s="248">
        <f t="shared" si="30"/>
        <v>1558580.8</v>
      </c>
      <c r="Z14" s="248">
        <f t="shared" si="30"/>
        <v>1558580.8</v>
      </c>
      <c r="AA14" s="249">
        <f t="shared" si="25"/>
        <v>18702969.6</v>
      </c>
      <c r="AB14" s="248">
        <f t="shared" si="26"/>
        <v>2228770.544</v>
      </c>
      <c r="AC14" s="248">
        <f t="shared" ref="AC14:AM14" si="31">AB14</f>
        <v>2228770.544</v>
      </c>
      <c r="AD14" s="248">
        <f t="shared" si="31"/>
        <v>2228770.544</v>
      </c>
      <c r="AE14" s="248">
        <f t="shared" si="31"/>
        <v>2228770.544</v>
      </c>
      <c r="AF14" s="248">
        <f t="shared" si="31"/>
        <v>2228770.544</v>
      </c>
      <c r="AG14" s="248">
        <f t="shared" si="31"/>
        <v>2228770.544</v>
      </c>
      <c r="AH14" s="248">
        <f t="shared" si="31"/>
        <v>2228770.544</v>
      </c>
      <c r="AI14" s="248">
        <f t="shared" si="31"/>
        <v>2228770.544</v>
      </c>
      <c r="AJ14" s="248">
        <f t="shared" si="31"/>
        <v>2228770.544</v>
      </c>
      <c r="AK14" s="248">
        <f t="shared" si="31"/>
        <v>2228770.544</v>
      </c>
      <c r="AL14" s="248">
        <f t="shared" si="31"/>
        <v>2228770.544</v>
      </c>
      <c r="AM14" s="248">
        <f t="shared" si="31"/>
        <v>2228770.544</v>
      </c>
      <c r="AN14" s="249">
        <f t="shared" si="28"/>
        <v>26745246.53</v>
      </c>
    </row>
    <row r="15" ht="30.0" customHeight="1">
      <c r="A15" s="260" t="s">
        <v>333</v>
      </c>
      <c r="B15" s="261">
        <v>0.0</v>
      </c>
      <c r="C15" s="261">
        <v>0.0</v>
      </c>
      <c r="D15" s="261">
        <v>0.0</v>
      </c>
      <c r="E15" s="261">
        <v>0.0</v>
      </c>
      <c r="F15" s="261">
        <v>0.0</v>
      </c>
      <c r="G15" s="261">
        <v>0.0</v>
      </c>
      <c r="H15" s="261">
        <v>1175522.0</v>
      </c>
      <c r="I15" s="261">
        <v>1175522.0</v>
      </c>
      <c r="J15" s="261">
        <v>1175522.0</v>
      </c>
      <c r="K15" s="261">
        <v>1175522.0</v>
      </c>
      <c r="L15" s="261">
        <v>1175522.0</v>
      </c>
      <c r="M15" s="261">
        <v>1175522.0</v>
      </c>
      <c r="N15" s="249">
        <f t="shared" si="21"/>
        <v>7053132</v>
      </c>
      <c r="O15" s="248">
        <f t="shared" si="22"/>
        <v>1575199.48</v>
      </c>
      <c r="P15" s="248">
        <f t="shared" ref="P15:R15" si="32">O15</f>
        <v>1575199.48</v>
      </c>
      <c r="Q15" s="248">
        <f t="shared" si="32"/>
        <v>1575199.48</v>
      </c>
      <c r="R15" s="248">
        <f t="shared" si="32"/>
        <v>1575199.48</v>
      </c>
      <c r="S15" s="248">
        <v>1575199.48</v>
      </c>
      <c r="T15" s="248">
        <f t="shared" ref="T15:Z15" si="33">S15</f>
        <v>1575199.48</v>
      </c>
      <c r="U15" s="248">
        <f t="shared" si="33"/>
        <v>1575199.48</v>
      </c>
      <c r="V15" s="248">
        <f t="shared" si="33"/>
        <v>1575199.48</v>
      </c>
      <c r="W15" s="248">
        <f t="shared" si="33"/>
        <v>1575199.48</v>
      </c>
      <c r="X15" s="248">
        <f t="shared" si="33"/>
        <v>1575199.48</v>
      </c>
      <c r="Y15" s="248">
        <f t="shared" si="33"/>
        <v>1575199.48</v>
      </c>
      <c r="Z15" s="248">
        <f t="shared" si="33"/>
        <v>1575199.48</v>
      </c>
      <c r="AA15" s="249">
        <f t="shared" si="25"/>
        <v>18902393.76</v>
      </c>
      <c r="AB15" s="248">
        <f t="shared" si="26"/>
        <v>2252535.256</v>
      </c>
      <c r="AC15" s="248">
        <f t="shared" ref="AC15:AM15" si="34">AB15</f>
        <v>2252535.256</v>
      </c>
      <c r="AD15" s="248">
        <f t="shared" si="34"/>
        <v>2252535.256</v>
      </c>
      <c r="AE15" s="248">
        <f t="shared" si="34"/>
        <v>2252535.256</v>
      </c>
      <c r="AF15" s="248">
        <f t="shared" si="34"/>
        <v>2252535.256</v>
      </c>
      <c r="AG15" s="248">
        <f t="shared" si="34"/>
        <v>2252535.256</v>
      </c>
      <c r="AH15" s="248">
        <f t="shared" si="34"/>
        <v>2252535.256</v>
      </c>
      <c r="AI15" s="248">
        <f t="shared" si="34"/>
        <v>2252535.256</v>
      </c>
      <c r="AJ15" s="248">
        <f t="shared" si="34"/>
        <v>2252535.256</v>
      </c>
      <c r="AK15" s="248">
        <f t="shared" si="34"/>
        <v>2252535.256</v>
      </c>
      <c r="AL15" s="248">
        <f t="shared" si="34"/>
        <v>2252535.256</v>
      </c>
      <c r="AM15" s="248">
        <f t="shared" si="34"/>
        <v>2252535.256</v>
      </c>
      <c r="AN15" s="249">
        <f t="shared" si="28"/>
        <v>27030423.08</v>
      </c>
    </row>
    <row r="16" ht="30.0" customHeight="1">
      <c r="A16" s="260" t="s">
        <v>334</v>
      </c>
      <c r="B16" s="261">
        <v>0.0</v>
      </c>
      <c r="C16" s="261">
        <v>0.0</v>
      </c>
      <c r="D16" s="261">
        <v>0.0</v>
      </c>
      <c r="E16" s="261">
        <v>0.0</v>
      </c>
      <c r="F16" s="261">
        <v>0.0</v>
      </c>
      <c r="G16" s="261">
        <v>0.0</v>
      </c>
      <c r="H16" s="261">
        <v>1171308.0</v>
      </c>
      <c r="I16" s="261">
        <v>1171308.0</v>
      </c>
      <c r="J16" s="261">
        <v>1171308.0</v>
      </c>
      <c r="K16" s="261">
        <v>1171308.0</v>
      </c>
      <c r="L16" s="261">
        <v>1171308.0</v>
      </c>
      <c r="M16" s="261">
        <v>1171308.0</v>
      </c>
      <c r="N16" s="249">
        <f t="shared" si="21"/>
        <v>7027848</v>
      </c>
      <c r="O16" s="248">
        <f t="shared" si="22"/>
        <v>1569552.72</v>
      </c>
      <c r="P16" s="248">
        <f t="shared" ref="P16:Z16" si="35">O16</f>
        <v>1569552.72</v>
      </c>
      <c r="Q16" s="248">
        <f t="shared" si="35"/>
        <v>1569552.72</v>
      </c>
      <c r="R16" s="248">
        <f t="shared" si="35"/>
        <v>1569552.72</v>
      </c>
      <c r="S16" s="248">
        <f t="shared" si="35"/>
        <v>1569552.72</v>
      </c>
      <c r="T16" s="248">
        <f t="shared" si="35"/>
        <v>1569552.72</v>
      </c>
      <c r="U16" s="248">
        <f t="shared" si="35"/>
        <v>1569552.72</v>
      </c>
      <c r="V16" s="248">
        <f t="shared" si="35"/>
        <v>1569552.72</v>
      </c>
      <c r="W16" s="248">
        <f t="shared" si="35"/>
        <v>1569552.72</v>
      </c>
      <c r="X16" s="248">
        <f t="shared" si="35"/>
        <v>1569552.72</v>
      </c>
      <c r="Y16" s="248">
        <f t="shared" si="35"/>
        <v>1569552.72</v>
      </c>
      <c r="Z16" s="248">
        <f t="shared" si="35"/>
        <v>1569552.72</v>
      </c>
      <c r="AA16" s="249">
        <f t="shared" si="25"/>
        <v>18834632.64</v>
      </c>
      <c r="AB16" s="248">
        <f t="shared" si="26"/>
        <v>2244460.39</v>
      </c>
      <c r="AC16" s="248">
        <f t="shared" ref="AC16:AM16" si="36">AB16</f>
        <v>2244460.39</v>
      </c>
      <c r="AD16" s="248">
        <f t="shared" si="36"/>
        <v>2244460.39</v>
      </c>
      <c r="AE16" s="248">
        <f t="shared" si="36"/>
        <v>2244460.39</v>
      </c>
      <c r="AF16" s="248">
        <f t="shared" si="36"/>
        <v>2244460.39</v>
      </c>
      <c r="AG16" s="248">
        <f t="shared" si="36"/>
        <v>2244460.39</v>
      </c>
      <c r="AH16" s="248">
        <f t="shared" si="36"/>
        <v>2244460.39</v>
      </c>
      <c r="AI16" s="248">
        <f t="shared" si="36"/>
        <v>2244460.39</v>
      </c>
      <c r="AJ16" s="248">
        <f t="shared" si="36"/>
        <v>2244460.39</v>
      </c>
      <c r="AK16" s="248">
        <f t="shared" si="36"/>
        <v>2244460.39</v>
      </c>
      <c r="AL16" s="248">
        <f t="shared" si="36"/>
        <v>2244460.39</v>
      </c>
      <c r="AM16" s="248">
        <f t="shared" si="36"/>
        <v>2244460.39</v>
      </c>
      <c r="AN16" s="249">
        <f t="shared" si="28"/>
        <v>26933524.68</v>
      </c>
    </row>
    <row r="17" ht="30.0" customHeight="1">
      <c r="A17" s="260" t="s">
        <v>335</v>
      </c>
      <c r="B17" s="261">
        <f>'6.5 Sueldos y cargas sociales'!C8</f>
        <v>113941.6417</v>
      </c>
      <c r="C17" s="261">
        <f t="shared" ref="C17:M17" si="37">B17</f>
        <v>113941.6417</v>
      </c>
      <c r="D17" s="261">
        <f t="shared" si="37"/>
        <v>113941.6417</v>
      </c>
      <c r="E17" s="261">
        <f t="shared" si="37"/>
        <v>113941.6417</v>
      </c>
      <c r="F17" s="261">
        <f t="shared" si="37"/>
        <v>113941.6417</v>
      </c>
      <c r="G17" s="261">
        <f t="shared" si="37"/>
        <v>113941.6417</v>
      </c>
      <c r="H17" s="261">
        <f t="shared" si="37"/>
        <v>113941.6417</v>
      </c>
      <c r="I17" s="261">
        <f t="shared" si="37"/>
        <v>113941.6417</v>
      </c>
      <c r="J17" s="261">
        <f t="shared" si="37"/>
        <v>113941.6417</v>
      </c>
      <c r="K17" s="261">
        <f t="shared" si="37"/>
        <v>113941.6417</v>
      </c>
      <c r="L17" s="261">
        <f t="shared" si="37"/>
        <v>113941.6417</v>
      </c>
      <c r="M17" s="261">
        <f t="shared" si="37"/>
        <v>113941.6417</v>
      </c>
      <c r="N17" s="249">
        <f t="shared" si="21"/>
        <v>1367299.7</v>
      </c>
      <c r="O17" s="248">
        <f t="shared" si="22"/>
        <v>152681.7998</v>
      </c>
      <c r="P17" s="248">
        <f t="shared" ref="P17:Z17" si="38">O17</f>
        <v>152681.7998</v>
      </c>
      <c r="Q17" s="248">
        <f t="shared" si="38"/>
        <v>152681.7998</v>
      </c>
      <c r="R17" s="248">
        <f t="shared" si="38"/>
        <v>152681.7998</v>
      </c>
      <c r="S17" s="248">
        <f t="shared" si="38"/>
        <v>152681.7998</v>
      </c>
      <c r="T17" s="248">
        <f t="shared" si="38"/>
        <v>152681.7998</v>
      </c>
      <c r="U17" s="248">
        <f t="shared" si="38"/>
        <v>152681.7998</v>
      </c>
      <c r="V17" s="248">
        <f t="shared" si="38"/>
        <v>152681.7998</v>
      </c>
      <c r="W17" s="248">
        <f t="shared" si="38"/>
        <v>152681.7998</v>
      </c>
      <c r="X17" s="248">
        <f t="shared" si="38"/>
        <v>152681.7998</v>
      </c>
      <c r="Y17" s="248">
        <f t="shared" si="38"/>
        <v>152681.7998</v>
      </c>
      <c r="Z17" s="248">
        <f t="shared" si="38"/>
        <v>152681.7998</v>
      </c>
      <c r="AA17" s="249">
        <f t="shared" si="25"/>
        <v>1832181.598</v>
      </c>
      <c r="AB17" s="248">
        <f t="shared" si="26"/>
        <v>218334.9738</v>
      </c>
      <c r="AC17" s="248">
        <f t="shared" ref="AC17:AM17" si="39">AB17</f>
        <v>218334.9738</v>
      </c>
      <c r="AD17" s="248">
        <f t="shared" si="39"/>
        <v>218334.9738</v>
      </c>
      <c r="AE17" s="248">
        <f t="shared" si="39"/>
        <v>218334.9738</v>
      </c>
      <c r="AF17" s="248">
        <f t="shared" si="39"/>
        <v>218334.9738</v>
      </c>
      <c r="AG17" s="248">
        <f t="shared" si="39"/>
        <v>218334.9738</v>
      </c>
      <c r="AH17" s="248">
        <f t="shared" si="39"/>
        <v>218334.9738</v>
      </c>
      <c r="AI17" s="248">
        <f t="shared" si="39"/>
        <v>218334.9738</v>
      </c>
      <c r="AJ17" s="248">
        <f t="shared" si="39"/>
        <v>218334.9738</v>
      </c>
      <c r="AK17" s="248">
        <f t="shared" si="39"/>
        <v>218334.9738</v>
      </c>
      <c r="AL17" s="248">
        <f t="shared" si="39"/>
        <v>218334.9738</v>
      </c>
      <c r="AM17" s="248">
        <f t="shared" si="39"/>
        <v>218334.9738</v>
      </c>
      <c r="AN17" s="249">
        <f t="shared" si="28"/>
        <v>2620019.685</v>
      </c>
    </row>
    <row r="18" ht="30.0" customHeight="1">
      <c r="A18" s="260" t="s">
        <v>336</v>
      </c>
      <c r="B18" s="261">
        <f>'6.5 Sueldos y cargas sociales'!C20</f>
        <v>426597.5064</v>
      </c>
      <c r="C18" s="261">
        <f t="shared" ref="C18:M18" si="40">B18</f>
        <v>426597.5064</v>
      </c>
      <c r="D18" s="261">
        <f t="shared" si="40"/>
        <v>426597.5064</v>
      </c>
      <c r="E18" s="261">
        <f t="shared" si="40"/>
        <v>426597.5064</v>
      </c>
      <c r="F18" s="261">
        <f t="shared" si="40"/>
        <v>426597.5064</v>
      </c>
      <c r="G18" s="261">
        <f t="shared" si="40"/>
        <v>426597.5064</v>
      </c>
      <c r="H18" s="261">
        <f t="shared" si="40"/>
        <v>426597.5064</v>
      </c>
      <c r="I18" s="261">
        <f t="shared" si="40"/>
        <v>426597.5064</v>
      </c>
      <c r="J18" s="261">
        <f t="shared" si="40"/>
        <v>426597.5064</v>
      </c>
      <c r="K18" s="261">
        <f t="shared" si="40"/>
        <v>426597.5064</v>
      </c>
      <c r="L18" s="261">
        <f t="shared" si="40"/>
        <v>426597.5064</v>
      </c>
      <c r="M18" s="261">
        <f t="shared" si="40"/>
        <v>426597.5064</v>
      </c>
      <c r="N18" s="249">
        <f t="shared" si="21"/>
        <v>5119170.077</v>
      </c>
      <c r="O18" s="248">
        <f t="shared" si="22"/>
        <v>571640.6586</v>
      </c>
      <c r="P18" s="248">
        <f t="shared" ref="P18:Z18" si="41">O18</f>
        <v>571640.6586</v>
      </c>
      <c r="Q18" s="248">
        <f t="shared" si="41"/>
        <v>571640.6586</v>
      </c>
      <c r="R18" s="248">
        <f t="shared" si="41"/>
        <v>571640.6586</v>
      </c>
      <c r="S18" s="248">
        <f t="shared" si="41"/>
        <v>571640.6586</v>
      </c>
      <c r="T18" s="248">
        <f t="shared" si="41"/>
        <v>571640.6586</v>
      </c>
      <c r="U18" s="248">
        <f t="shared" si="41"/>
        <v>571640.6586</v>
      </c>
      <c r="V18" s="248">
        <f t="shared" si="41"/>
        <v>571640.6586</v>
      </c>
      <c r="W18" s="248">
        <f t="shared" si="41"/>
        <v>571640.6586</v>
      </c>
      <c r="X18" s="248">
        <f t="shared" si="41"/>
        <v>571640.6586</v>
      </c>
      <c r="Y18" s="248">
        <f t="shared" si="41"/>
        <v>571640.6586</v>
      </c>
      <c r="Z18" s="248">
        <f t="shared" si="41"/>
        <v>571640.6586</v>
      </c>
      <c r="AA18" s="249">
        <f t="shared" si="25"/>
        <v>6859687.903</v>
      </c>
      <c r="AB18" s="248">
        <f t="shared" si="26"/>
        <v>817446.1418</v>
      </c>
      <c r="AC18" s="248">
        <f t="shared" ref="AC18:AM18" si="42">AB18</f>
        <v>817446.1418</v>
      </c>
      <c r="AD18" s="248">
        <f t="shared" si="42"/>
        <v>817446.1418</v>
      </c>
      <c r="AE18" s="248">
        <f t="shared" si="42"/>
        <v>817446.1418</v>
      </c>
      <c r="AF18" s="248">
        <f t="shared" si="42"/>
        <v>817446.1418</v>
      </c>
      <c r="AG18" s="248">
        <f t="shared" si="42"/>
        <v>817446.1418</v>
      </c>
      <c r="AH18" s="248">
        <f t="shared" si="42"/>
        <v>817446.1418</v>
      </c>
      <c r="AI18" s="248">
        <f t="shared" si="42"/>
        <v>817446.1418</v>
      </c>
      <c r="AJ18" s="248">
        <f t="shared" si="42"/>
        <v>817446.1418</v>
      </c>
      <c r="AK18" s="248">
        <f t="shared" si="42"/>
        <v>817446.1418</v>
      </c>
      <c r="AL18" s="248">
        <f t="shared" si="42"/>
        <v>817446.1418</v>
      </c>
      <c r="AM18" s="248">
        <f t="shared" si="42"/>
        <v>817446.1418</v>
      </c>
      <c r="AN18" s="249">
        <f t="shared" si="28"/>
        <v>9809353.701</v>
      </c>
    </row>
    <row r="19" ht="30.0" customHeight="1">
      <c r="A19" s="262" t="s">
        <v>337</v>
      </c>
      <c r="B19" s="248">
        <f t="shared" ref="B19:M19" si="43">B6-25%*B6</f>
        <v>0</v>
      </c>
      <c r="C19" s="248">
        <f t="shared" si="43"/>
        <v>2736000</v>
      </c>
      <c r="D19" s="248">
        <f t="shared" si="43"/>
        <v>2493750</v>
      </c>
      <c r="E19" s="248">
        <f t="shared" si="43"/>
        <v>2493750</v>
      </c>
      <c r="F19" s="248">
        <f t="shared" si="43"/>
        <v>6840000</v>
      </c>
      <c r="G19" s="248">
        <f t="shared" si="43"/>
        <v>10260000</v>
      </c>
      <c r="H19" s="248">
        <f t="shared" si="43"/>
        <v>5700000</v>
      </c>
      <c r="I19" s="248">
        <f t="shared" si="43"/>
        <v>20520000</v>
      </c>
      <c r="J19" s="248">
        <f t="shared" si="43"/>
        <v>8977500</v>
      </c>
      <c r="K19" s="248">
        <f t="shared" si="43"/>
        <v>25650000</v>
      </c>
      <c r="L19" s="248">
        <f t="shared" si="43"/>
        <v>21802500</v>
      </c>
      <c r="M19" s="248">
        <f t="shared" si="43"/>
        <v>14428125</v>
      </c>
      <c r="N19" s="249">
        <f t="shared" si="21"/>
        <v>121901625</v>
      </c>
      <c r="O19" s="248">
        <f t="shared" ref="O19:Z19" si="44">O6-25%*O6</f>
        <v>4582800</v>
      </c>
      <c r="P19" s="248">
        <f t="shared" si="44"/>
        <v>4582800</v>
      </c>
      <c r="Q19" s="248">
        <f t="shared" si="44"/>
        <v>6683250</v>
      </c>
      <c r="R19" s="248">
        <f t="shared" si="44"/>
        <v>6683250</v>
      </c>
      <c r="S19" s="248">
        <f t="shared" si="44"/>
        <v>13748400</v>
      </c>
      <c r="T19" s="248">
        <f t="shared" si="44"/>
        <v>13748400</v>
      </c>
      <c r="U19" s="248">
        <f t="shared" si="44"/>
        <v>11457000</v>
      </c>
      <c r="V19" s="248">
        <f t="shared" si="44"/>
        <v>27496800</v>
      </c>
      <c r="W19" s="248">
        <f t="shared" si="44"/>
        <v>24059700</v>
      </c>
      <c r="X19" s="248">
        <f t="shared" si="44"/>
        <v>34371000</v>
      </c>
      <c r="Y19" s="248">
        <f t="shared" si="44"/>
        <v>29215350</v>
      </c>
      <c r="Z19" s="248">
        <f t="shared" si="44"/>
        <v>25778250</v>
      </c>
      <c r="AA19" s="249">
        <f t="shared" si="25"/>
        <v>202407000</v>
      </c>
      <c r="AB19" s="248">
        <f t="shared" ref="AB19:AM19" si="45">AB6-25%*AB6</f>
        <v>19660212</v>
      </c>
      <c r="AC19" s="248">
        <f t="shared" si="45"/>
        <v>19004871.6</v>
      </c>
      <c r="AD19" s="248">
        <f t="shared" si="45"/>
        <v>9557047.5</v>
      </c>
      <c r="AE19" s="248">
        <f t="shared" si="45"/>
        <v>9557047.5</v>
      </c>
      <c r="AF19" s="248">
        <f t="shared" si="45"/>
        <v>19660212</v>
      </c>
      <c r="AG19" s="248">
        <f t="shared" si="45"/>
        <v>19660212</v>
      </c>
      <c r="AH19" s="248">
        <f t="shared" si="45"/>
        <v>16383510</v>
      </c>
      <c r="AI19" s="248">
        <f t="shared" si="45"/>
        <v>39320424</v>
      </c>
      <c r="AJ19" s="248">
        <f t="shared" si="45"/>
        <v>34405371</v>
      </c>
      <c r="AK19" s="248">
        <f t="shared" si="45"/>
        <v>49150530</v>
      </c>
      <c r="AL19" s="248">
        <f t="shared" si="45"/>
        <v>41777950.5</v>
      </c>
      <c r="AM19" s="248">
        <f t="shared" si="45"/>
        <v>36862897.5</v>
      </c>
      <c r="AN19" s="249">
        <f t="shared" si="28"/>
        <v>315000285.6</v>
      </c>
    </row>
    <row r="20" ht="30.0" customHeight="1">
      <c r="A20" s="262" t="s">
        <v>338</v>
      </c>
      <c r="B20" s="248">
        <f t="shared" ref="B20:M20" si="46">B7-25%*B7</f>
        <v>0</v>
      </c>
      <c r="C20" s="248">
        <f t="shared" si="46"/>
        <v>4916250</v>
      </c>
      <c r="D20" s="248">
        <f t="shared" si="46"/>
        <v>4916250</v>
      </c>
      <c r="E20" s="248">
        <f t="shared" si="46"/>
        <v>14364000</v>
      </c>
      <c r="F20" s="248">
        <f t="shared" si="46"/>
        <v>12106800</v>
      </c>
      <c r="G20" s="248">
        <f t="shared" si="46"/>
        <v>12312000</v>
      </c>
      <c r="H20" s="248">
        <f t="shared" si="46"/>
        <v>31515300</v>
      </c>
      <c r="I20" s="248">
        <f t="shared" si="46"/>
        <v>20468700</v>
      </c>
      <c r="J20" s="248">
        <f t="shared" si="46"/>
        <v>25992000</v>
      </c>
      <c r="K20" s="248">
        <f t="shared" si="46"/>
        <v>41587200</v>
      </c>
      <c r="L20" s="248">
        <f t="shared" si="46"/>
        <v>40287600</v>
      </c>
      <c r="M20" s="248">
        <f t="shared" si="46"/>
        <v>32490000</v>
      </c>
      <c r="N20" s="249">
        <f t="shared" si="21"/>
        <v>240956100</v>
      </c>
      <c r="O20" s="248">
        <f t="shared" ref="O20:Z20" si="47">O7-25%*O7</f>
        <v>16498080</v>
      </c>
      <c r="P20" s="248">
        <f t="shared" si="47"/>
        <v>15810660</v>
      </c>
      <c r="Q20" s="248">
        <f t="shared" si="47"/>
        <v>12912039</v>
      </c>
      <c r="R20" s="248">
        <f t="shared" si="47"/>
        <v>38495520</v>
      </c>
      <c r="S20" s="248">
        <f t="shared" si="47"/>
        <v>24334668</v>
      </c>
      <c r="T20" s="248">
        <f t="shared" si="47"/>
        <v>16498080</v>
      </c>
      <c r="U20" s="248">
        <f t="shared" si="47"/>
        <v>56307336</v>
      </c>
      <c r="V20" s="248">
        <f t="shared" si="47"/>
        <v>36570744</v>
      </c>
      <c r="W20" s="248">
        <f t="shared" si="47"/>
        <v>26121960</v>
      </c>
      <c r="X20" s="248">
        <f t="shared" si="47"/>
        <v>55726848</v>
      </c>
      <c r="Y20" s="248">
        <f t="shared" si="47"/>
        <v>53985384</v>
      </c>
      <c r="Z20" s="248">
        <f t="shared" si="47"/>
        <v>43536600</v>
      </c>
      <c r="AA20" s="249">
        <f t="shared" si="25"/>
        <v>396797919</v>
      </c>
      <c r="AB20" s="248">
        <f t="shared" ref="AB20:AM20" si="48">AB7-25%*AB7</f>
        <v>47184508.8</v>
      </c>
      <c r="AC20" s="248">
        <f t="shared" si="48"/>
        <v>33913865.7</v>
      </c>
      <c r="AD20" s="248">
        <f t="shared" si="48"/>
        <v>27696323.66</v>
      </c>
      <c r="AE20" s="248">
        <f t="shared" si="48"/>
        <v>55048593.6</v>
      </c>
      <c r="AF20" s="248">
        <f t="shared" si="48"/>
        <v>34798575.24</v>
      </c>
      <c r="AG20" s="248">
        <f t="shared" si="48"/>
        <v>35388381.6</v>
      </c>
      <c r="AH20" s="248">
        <f t="shared" si="48"/>
        <v>80519490.48</v>
      </c>
      <c r="AI20" s="248">
        <f t="shared" si="48"/>
        <v>52296163.92</v>
      </c>
      <c r="AJ20" s="248">
        <f t="shared" si="48"/>
        <v>49805870.4</v>
      </c>
      <c r="AK20" s="248">
        <f t="shared" si="48"/>
        <v>79689392.64</v>
      </c>
      <c r="AL20" s="248">
        <f t="shared" si="48"/>
        <v>77199099.12</v>
      </c>
      <c r="AM20" s="248">
        <f t="shared" si="48"/>
        <v>62257338</v>
      </c>
      <c r="AN20" s="249">
        <f t="shared" si="28"/>
        <v>635797603.2</v>
      </c>
    </row>
    <row r="21" ht="30.0" customHeight="1">
      <c r="A21" s="262" t="s">
        <v>339</v>
      </c>
      <c r="B21" s="248">
        <f t="shared" ref="B21:M21" si="49">B8-25%*B8</f>
        <v>0</v>
      </c>
      <c r="C21" s="248">
        <f t="shared" si="49"/>
        <v>889200</v>
      </c>
      <c r="D21" s="248">
        <f t="shared" si="49"/>
        <v>1852500</v>
      </c>
      <c r="E21" s="248">
        <f t="shared" si="49"/>
        <v>2778750</v>
      </c>
      <c r="F21" s="248">
        <f t="shared" si="49"/>
        <v>2778750</v>
      </c>
      <c r="G21" s="248">
        <f t="shared" si="49"/>
        <v>2778750</v>
      </c>
      <c r="H21" s="248">
        <f t="shared" si="49"/>
        <v>5700000</v>
      </c>
      <c r="I21" s="248">
        <f t="shared" si="49"/>
        <v>10545000</v>
      </c>
      <c r="J21" s="248">
        <f t="shared" si="49"/>
        <v>10808625</v>
      </c>
      <c r="K21" s="248">
        <f t="shared" si="49"/>
        <v>14235750</v>
      </c>
      <c r="L21" s="248">
        <f t="shared" si="49"/>
        <v>13444875</v>
      </c>
      <c r="M21" s="248">
        <f t="shared" si="49"/>
        <v>10281375</v>
      </c>
      <c r="N21" s="249">
        <f t="shared" si="21"/>
        <v>76093575</v>
      </c>
      <c r="O21" s="248">
        <f t="shared" ref="O21:Z21" si="50">O8-25%*O8</f>
        <v>6454110</v>
      </c>
      <c r="P21" s="248">
        <f t="shared" si="50"/>
        <v>5957640</v>
      </c>
      <c r="Q21" s="248">
        <f t="shared" si="50"/>
        <v>4095877.5</v>
      </c>
      <c r="R21" s="248">
        <f t="shared" si="50"/>
        <v>5957640</v>
      </c>
      <c r="S21" s="248">
        <f t="shared" si="50"/>
        <v>4964700</v>
      </c>
      <c r="T21" s="248">
        <f t="shared" si="50"/>
        <v>4964700</v>
      </c>
      <c r="U21" s="248">
        <f t="shared" si="50"/>
        <v>10024875</v>
      </c>
      <c r="V21" s="248">
        <f t="shared" si="50"/>
        <v>16956360</v>
      </c>
      <c r="W21" s="248">
        <f t="shared" si="50"/>
        <v>17380269</v>
      </c>
      <c r="X21" s="248">
        <f t="shared" si="50"/>
        <v>25434540</v>
      </c>
      <c r="Y21" s="248">
        <f t="shared" si="50"/>
        <v>24021510</v>
      </c>
      <c r="Z21" s="248">
        <f t="shared" si="50"/>
        <v>16073216.25</v>
      </c>
      <c r="AA21" s="249">
        <f t="shared" si="25"/>
        <v>142285437.8</v>
      </c>
      <c r="AB21" s="248">
        <f t="shared" ref="AB21:AM21" si="51">AB8-25%*AB8</f>
        <v>10649281.5</v>
      </c>
      <c r="AC21" s="248">
        <f t="shared" si="51"/>
        <v>10649281.5</v>
      </c>
      <c r="AD21" s="248">
        <f t="shared" si="51"/>
        <v>7809473.1</v>
      </c>
      <c r="AE21" s="248">
        <f t="shared" si="51"/>
        <v>8696913.225</v>
      </c>
      <c r="AF21" s="248">
        <f t="shared" si="51"/>
        <v>8696913.225</v>
      </c>
      <c r="AG21" s="248">
        <f t="shared" si="51"/>
        <v>10649281.5</v>
      </c>
      <c r="AH21" s="248">
        <f t="shared" si="51"/>
        <v>20069799.75</v>
      </c>
      <c r="AI21" s="248">
        <f t="shared" si="51"/>
        <v>32330126.4</v>
      </c>
      <c r="AJ21" s="248">
        <f t="shared" si="51"/>
        <v>28996082.12</v>
      </c>
      <c r="AK21" s="248">
        <f t="shared" si="51"/>
        <v>36371392.2</v>
      </c>
      <c r="AL21" s="248">
        <f t="shared" si="51"/>
        <v>34350759.3</v>
      </c>
      <c r="AM21" s="248">
        <f t="shared" si="51"/>
        <v>26268227.7</v>
      </c>
      <c r="AN21" s="249">
        <f t="shared" si="28"/>
        <v>235537531.5</v>
      </c>
    </row>
    <row r="22" ht="30.0" customHeight="1">
      <c r="A22" s="262" t="s">
        <v>340</v>
      </c>
      <c r="B22" s="248">
        <f t="shared" ref="B22:M22" si="52">B9-25%*B9</f>
        <v>0</v>
      </c>
      <c r="C22" s="248">
        <f t="shared" si="52"/>
        <v>0</v>
      </c>
      <c r="D22" s="248">
        <f t="shared" si="52"/>
        <v>0</v>
      </c>
      <c r="E22" s="248">
        <f t="shared" si="52"/>
        <v>3562500</v>
      </c>
      <c r="F22" s="248">
        <f t="shared" si="52"/>
        <v>8550000</v>
      </c>
      <c r="G22" s="248">
        <f t="shared" si="52"/>
        <v>8550000</v>
      </c>
      <c r="H22" s="248">
        <f t="shared" si="52"/>
        <v>4061250</v>
      </c>
      <c r="I22" s="248">
        <f t="shared" si="52"/>
        <v>8550000</v>
      </c>
      <c r="J22" s="248">
        <f t="shared" si="52"/>
        <v>8122500</v>
      </c>
      <c r="K22" s="248">
        <f t="shared" si="52"/>
        <v>12183750</v>
      </c>
      <c r="L22" s="248">
        <f t="shared" si="52"/>
        <v>12825000</v>
      </c>
      <c r="M22" s="248">
        <f t="shared" si="52"/>
        <v>12825000</v>
      </c>
      <c r="N22" s="249">
        <f t="shared" si="21"/>
        <v>79230000</v>
      </c>
      <c r="O22" s="248">
        <f t="shared" ref="O22:Z22" si="53">O9-25%*O9</f>
        <v>10884150</v>
      </c>
      <c r="P22" s="248">
        <f t="shared" si="53"/>
        <v>4773750</v>
      </c>
      <c r="Q22" s="248">
        <f t="shared" si="53"/>
        <v>4773750</v>
      </c>
      <c r="R22" s="248">
        <f t="shared" si="53"/>
        <v>9547500</v>
      </c>
      <c r="S22" s="248">
        <f t="shared" si="53"/>
        <v>17185500</v>
      </c>
      <c r="T22" s="248">
        <f t="shared" si="53"/>
        <v>17185500</v>
      </c>
      <c r="U22" s="248">
        <f t="shared" si="53"/>
        <v>10884150</v>
      </c>
      <c r="V22" s="248">
        <f t="shared" si="53"/>
        <v>17185500</v>
      </c>
      <c r="W22" s="248">
        <f t="shared" si="53"/>
        <v>10884150</v>
      </c>
      <c r="X22" s="248">
        <f t="shared" si="53"/>
        <v>16326225</v>
      </c>
      <c r="Y22" s="248">
        <f t="shared" si="53"/>
        <v>17185500</v>
      </c>
      <c r="Z22" s="248">
        <f t="shared" si="53"/>
        <v>11457000</v>
      </c>
      <c r="AA22" s="249">
        <f t="shared" si="25"/>
        <v>148272675</v>
      </c>
      <c r="AB22" s="248">
        <f t="shared" ref="AB22:AM22" si="54">AB9-25%*AB9</f>
        <v>23346501.75</v>
      </c>
      <c r="AC22" s="248">
        <f t="shared" si="54"/>
        <v>6826462.5</v>
      </c>
      <c r="AD22" s="248">
        <f t="shared" si="54"/>
        <v>6826462.5</v>
      </c>
      <c r="AE22" s="248">
        <f t="shared" si="54"/>
        <v>6826462.5</v>
      </c>
      <c r="AF22" s="248">
        <f t="shared" si="54"/>
        <v>24575265</v>
      </c>
      <c r="AG22" s="248">
        <f t="shared" si="54"/>
        <v>24575265</v>
      </c>
      <c r="AH22" s="248">
        <f t="shared" si="54"/>
        <v>15564334.5</v>
      </c>
      <c r="AI22" s="248">
        <f t="shared" si="54"/>
        <v>24575265</v>
      </c>
      <c r="AJ22" s="248">
        <f t="shared" si="54"/>
        <v>15564334.5</v>
      </c>
      <c r="AK22" s="248">
        <f t="shared" si="54"/>
        <v>23346501.75</v>
      </c>
      <c r="AL22" s="248">
        <f t="shared" si="54"/>
        <v>24575265</v>
      </c>
      <c r="AM22" s="248">
        <f t="shared" si="54"/>
        <v>24575265</v>
      </c>
      <c r="AN22" s="249">
        <f t="shared" si="28"/>
        <v>221177385</v>
      </c>
    </row>
    <row r="23" ht="30.0" customHeight="1">
      <c r="A23" s="5" t="s">
        <v>341</v>
      </c>
      <c r="B23" s="248">
        <v>24585.0</v>
      </c>
      <c r="C23" s="248">
        <f t="shared" ref="C23:M23" si="55">B23</f>
        <v>24585</v>
      </c>
      <c r="D23" s="248">
        <f t="shared" si="55"/>
        <v>24585</v>
      </c>
      <c r="E23" s="248">
        <f t="shared" si="55"/>
        <v>24585</v>
      </c>
      <c r="F23" s="248">
        <f t="shared" si="55"/>
        <v>24585</v>
      </c>
      <c r="G23" s="248">
        <f t="shared" si="55"/>
        <v>24585</v>
      </c>
      <c r="H23" s="248">
        <f t="shared" si="55"/>
        <v>24585</v>
      </c>
      <c r="I23" s="248">
        <f t="shared" si="55"/>
        <v>24585</v>
      </c>
      <c r="J23" s="248">
        <f t="shared" si="55"/>
        <v>24585</v>
      </c>
      <c r="K23" s="248">
        <f t="shared" si="55"/>
        <v>24585</v>
      </c>
      <c r="L23" s="248">
        <f t="shared" si="55"/>
        <v>24585</v>
      </c>
      <c r="M23" s="248">
        <f t="shared" si="55"/>
        <v>24585</v>
      </c>
      <c r="N23" s="249">
        <f t="shared" si="21"/>
        <v>295020</v>
      </c>
      <c r="O23" s="248">
        <f t="shared" ref="O23:O28" si="59">M23+34%*M23</f>
        <v>32943.9</v>
      </c>
      <c r="P23" s="248">
        <f t="shared" ref="P23:Z23" si="56">O23</f>
        <v>32943.9</v>
      </c>
      <c r="Q23" s="248">
        <f t="shared" si="56"/>
        <v>32943.9</v>
      </c>
      <c r="R23" s="248">
        <f t="shared" si="56"/>
        <v>32943.9</v>
      </c>
      <c r="S23" s="248">
        <f t="shared" si="56"/>
        <v>32943.9</v>
      </c>
      <c r="T23" s="248">
        <f t="shared" si="56"/>
        <v>32943.9</v>
      </c>
      <c r="U23" s="248">
        <f t="shared" si="56"/>
        <v>32943.9</v>
      </c>
      <c r="V23" s="248">
        <f t="shared" si="56"/>
        <v>32943.9</v>
      </c>
      <c r="W23" s="248">
        <f t="shared" si="56"/>
        <v>32943.9</v>
      </c>
      <c r="X23" s="248">
        <f t="shared" si="56"/>
        <v>32943.9</v>
      </c>
      <c r="Y23" s="248">
        <f t="shared" si="56"/>
        <v>32943.9</v>
      </c>
      <c r="Z23" s="248">
        <f t="shared" si="56"/>
        <v>32943.9</v>
      </c>
      <c r="AA23" s="249">
        <f t="shared" si="25"/>
        <v>395326.8</v>
      </c>
      <c r="AB23" s="248">
        <f t="shared" ref="AB23:AB28" si="61">Z23+43%*Z23</f>
        <v>47109.777</v>
      </c>
      <c r="AC23" s="248">
        <f t="shared" ref="AC23:AM23" si="57">AB23</f>
        <v>47109.777</v>
      </c>
      <c r="AD23" s="248">
        <f t="shared" si="57"/>
        <v>47109.777</v>
      </c>
      <c r="AE23" s="248">
        <f t="shared" si="57"/>
        <v>47109.777</v>
      </c>
      <c r="AF23" s="248">
        <f t="shared" si="57"/>
        <v>47109.777</v>
      </c>
      <c r="AG23" s="248">
        <f t="shared" si="57"/>
        <v>47109.777</v>
      </c>
      <c r="AH23" s="248">
        <f t="shared" si="57"/>
        <v>47109.777</v>
      </c>
      <c r="AI23" s="248">
        <f t="shared" si="57"/>
        <v>47109.777</v>
      </c>
      <c r="AJ23" s="248">
        <f t="shared" si="57"/>
        <v>47109.777</v>
      </c>
      <c r="AK23" s="248">
        <f t="shared" si="57"/>
        <v>47109.777</v>
      </c>
      <c r="AL23" s="248">
        <f t="shared" si="57"/>
        <v>47109.777</v>
      </c>
      <c r="AM23" s="248">
        <f t="shared" si="57"/>
        <v>47109.777</v>
      </c>
      <c r="AN23" s="249">
        <f t="shared" si="28"/>
        <v>565317.324</v>
      </c>
    </row>
    <row r="24" ht="30.0" customHeight="1">
      <c r="A24" s="5" t="s">
        <v>342</v>
      </c>
      <c r="B24" s="248">
        <v>600000.0</v>
      </c>
      <c r="C24" s="248">
        <f t="shared" ref="C24:M24" si="58">B24</f>
        <v>600000</v>
      </c>
      <c r="D24" s="248">
        <f t="shared" si="58"/>
        <v>600000</v>
      </c>
      <c r="E24" s="248">
        <f t="shared" si="58"/>
        <v>600000</v>
      </c>
      <c r="F24" s="248">
        <f t="shared" si="58"/>
        <v>600000</v>
      </c>
      <c r="G24" s="248">
        <f t="shared" si="58"/>
        <v>600000</v>
      </c>
      <c r="H24" s="248">
        <f t="shared" si="58"/>
        <v>600000</v>
      </c>
      <c r="I24" s="248">
        <f t="shared" si="58"/>
        <v>600000</v>
      </c>
      <c r="J24" s="248">
        <f t="shared" si="58"/>
        <v>600000</v>
      </c>
      <c r="K24" s="248">
        <f t="shared" si="58"/>
        <v>600000</v>
      </c>
      <c r="L24" s="248">
        <f t="shared" si="58"/>
        <v>600000</v>
      </c>
      <c r="M24" s="248">
        <f t="shared" si="58"/>
        <v>600000</v>
      </c>
      <c r="N24" s="249">
        <f t="shared" si="21"/>
        <v>7200000</v>
      </c>
      <c r="O24" s="248">
        <f t="shared" si="59"/>
        <v>804000</v>
      </c>
      <c r="P24" s="248">
        <f t="shared" ref="P24:Z24" si="60">O24</f>
        <v>804000</v>
      </c>
      <c r="Q24" s="248">
        <f t="shared" si="60"/>
        <v>804000</v>
      </c>
      <c r="R24" s="248">
        <f t="shared" si="60"/>
        <v>804000</v>
      </c>
      <c r="S24" s="248">
        <f t="shared" si="60"/>
        <v>804000</v>
      </c>
      <c r="T24" s="248">
        <f t="shared" si="60"/>
        <v>804000</v>
      </c>
      <c r="U24" s="248">
        <f t="shared" si="60"/>
        <v>804000</v>
      </c>
      <c r="V24" s="248">
        <f t="shared" si="60"/>
        <v>804000</v>
      </c>
      <c r="W24" s="248">
        <f t="shared" si="60"/>
        <v>804000</v>
      </c>
      <c r="X24" s="248">
        <f t="shared" si="60"/>
        <v>804000</v>
      </c>
      <c r="Y24" s="248">
        <f t="shared" si="60"/>
        <v>804000</v>
      </c>
      <c r="Z24" s="248">
        <f t="shared" si="60"/>
        <v>804000</v>
      </c>
      <c r="AA24" s="249">
        <f t="shared" si="25"/>
        <v>9648000</v>
      </c>
      <c r="AB24" s="248">
        <f t="shared" si="61"/>
        <v>1149720</v>
      </c>
      <c r="AC24" s="248">
        <f t="shared" ref="AC24:AM24" si="62">AB24</f>
        <v>1149720</v>
      </c>
      <c r="AD24" s="248">
        <f t="shared" si="62"/>
        <v>1149720</v>
      </c>
      <c r="AE24" s="248">
        <f t="shared" si="62"/>
        <v>1149720</v>
      </c>
      <c r="AF24" s="248">
        <f t="shared" si="62"/>
        <v>1149720</v>
      </c>
      <c r="AG24" s="248">
        <f t="shared" si="62"/>
        <v>1149720</v>
      </c>
      <c r="AH24" s="248">
        <f t="shared" si="62"/>
        <v>1149720</v>
      </c>
      <c r="AI24" s="248">
        <f t="shared" si="62"/>
        <v>1149720</v>
      </c>
      <c r="AJ24" s="248">
        <f t="shared" si="62"/>
        <v>1149720</v>
      </c>
      <c r="AK24" s="248">
        <f t="shared" si="62"/>
        <v>1149720</v>
      </c>
      <c r="AL24" s="248">
        <f t="shared" si="62"/>
        <v>1149720</v>
      </c>
      <c r="AM24" s="248">
        <f t="shared" si="62"/>
        <v>1149720</v>
      </c>
      <c r="AN24" s="249">
        <f t="shared" si="28"/>
        <v>13796640</v>
      </c>
    </row>
    <row r="25" ht="30.0" customHeight="1">
      <c r="A25" s="5" t="s">
        <v>343</v>
      </c>
      <c r="B25" s="248"/>
      <c r="C25" s="248">
        <v>50000.0</v>
      </c>
      <c r="D25" s="248">
        <f t="shared" ref="D25:M25" si="63">C25</f>
        <v>50000</v>
      </c>
      <c r="E25" s="248">
        <f t="shared" si="63"/>
        <v>50000</v>
      </c>
      <c r="F25" s="248">
        <f t="shared" si="63"/>
        <v>50000</v>
      </c>
      <c r="G25" s="248">
        <f t="shared" si="63"/>
        <v>50000</v>
      </c>
      <c r="H25" s="248">
        <f t="shared" si="63"/>
        <v>50000</v>
      </c>
      <c r="I25" s="248">
        <f t="shared" si="63"/>
        <v>50000</v>
      </c>
      <c r="J25" s="248">
        <f t="shared" si="63"/>
        <v>50000</v>
      </c>
      <c r="K25" s="248">
        <f t="shared" si="63"/>
        <v>50000</v>
      </c>
      <c r="L25" s="248">
        <f t="shared" si="63"/>
        <v>50000</v>
      </c>
      <c r="M25" s="248">
        <f t="shared" si="63"/>
        <v>50000</v>
      </c>
      <c r="N25" s="249">
        <f t="shared" si="21"/>
        <v>550000</v>
      </c>
      <c r="O25" s="248">
        <f t="shared" si="59"/>
        <v>67000</v>
      </c>
      <c r="P25" s="248">
        <f t="shared" ref="P25:Z25" si="64">O25</f>
        <v>67000</v>
      </c>
      <c r="Q25" s="248">
        <f t="shared" si="64"/>
        <v>67000</v>
      </c>
      <c r="R25" s="248">
        <f t="shared" si="64"/>
        <v>67000</v>
      </c>
      <c r="S25" s="248">
        <f t="shared" si="64"/>
        <v>67000</v>
      </c>
      <c r="T25" s="248">
        <f t="shared" si="64"/>
        <v>67000</v>
      </c>
      <c r="U25" s="248">
        <f t="shared" si="64"/>
        <v>67000</v>
      </c>
      <c r="V25" s="248">
        <f t="shared" si="64"/>
        <v>67000</v>
      </c>
      <c r="W25" s="248">
        <f t="shared" si="64"/>
        <v>67000</v>
      </c>
      <c r="X25" s="248">
        <f t="shared" si="64"/>
        <v>67000</v>
      </c>
      <c r="Y25" s="248">
        <f t="shared" si="64"/>
        <v>67000</v>
      </c>
      <c r="Z25" s="248">
        <f t="shared" si="64"/>
        <v>67000</v>
      </c>
      <c r="AA25" s="249">
        <f t="shared" si="25"/>
        <v>804000</v>
      </c>
      <c r="AB25" s="248">
        <f t="shared" si="61"/>
        <v>95810</v>
      </c>
      <c r="AC25" s="248">
        <f t="shared" ref="AC25:AM25" si="65">AB25</f>
        <v>95810</v>
      </c>
      <c r="AD25" s="248">
        <f t="shared" si="65"/>
        <v>95810</v>
      </c>
      <c r="AE25" s="248">
        <f t="shared" si="65"/>
        <v>95810</v>
      </c>
      <c r="AF25" s="248">
        <f t="shared" si="65"/>
        <v>95810</v>
      </c>
      <c r="AG25" s="248">
        <f t="shared" si="65"/>
        <v>95810</v>
      </c>
      <c r="AH25" s="248">
        <f t="shared" si="65"/>
        <v>95810</v>
      </c>
      <c r="AI25" s="248">
        <f t="shared" si="65"/>
        <v>95810</v>
      </c>
      <c r="AJ25" s="248">
        <f t="shared" si="65"/>
        <v>95810</v>
      </c>
      <c r="AK25" s="248">
        <f t="shared" si="65"/>
        <v>95810</v>
      </c>
      <c r="AL25" s="248">
        <f t="shared" si="65"/>
        <v>95810</v>
      </c>
      <c r="AM25" s="248">
        <f t="shared" si="65"/>
        <v>95810</v>
      </c>
      <c r="AN25" s="249">
        <f t="shared" si="28"/>
        <v>1149720</v>
      </c>
    </row>
    <row r="26" ht="30.0" customHeight="1">
      <c r="A26" s="5" t="s">
        <v>344</v>
      </c>
      <c r="B26" s="248">
        <v>45000.0</v>
      </c>
      <c r="C26" s="248">
        <f t="shared" ref="C26:M26" si="66">B26</f>
        <v>45000</v>
      </c>
      <c r="D26" s="248">
        <f t="shared" si="66"/>
        <v>45000</v>
      </c>
      <c r="E26" s="248">
        <f t="shared" si="66"/>
        <v>45000</v>
      </c>
      <c r="F26" s="248">
        <f t="shared" si="66"/>
        <v>45000</v>
      </c>
      <c r="G26" s="248">
        <f t="shared" si="66"/>
        <v>45000</v>
      </c>
      <c r="H26" s="248">
        <f t="shared" si="66"/>
        <v>45000</v>
      </c>
      <c r="I26" s="248">
        <f t="shared" si="66"/>
        <v>45000</v>
      </c>
      <c r="J26" s="248">
        <f t="shared" si="66"/>
        <v>45000</v>
      </c>
      <c r="K26" s="248">
        <f t="shared" si="66"/>
        <v>45000</v>
      </c>
      <c r="L26" s="248">
        <f t="shared" si="66"/>
        <v>45000</v>
      </c>
      <c r="M26" s="248">
        <f t="shared" si="66"/>
        <v>45000</v>
      </c>
      <c r="N26" s="249">
        <f t="shared" si="21"/>
        <v>540000</v>
      </c>
      <c r="O26" s="248">
        <f t="shared" si="59"/>
        <v>60300</v>
      </c>
      <c r="P26" s="248">
        <f t="shared" ref="P26:Z26" si="67">O26</f>
        <v>60300</v>
      </c>
      <c r="Q26" s="248">
        <f t="shared" si="67"/>
        <v>60300</v>
      </c>
      <c r="R26" s="248">
        <f t="shared" si="67"/>
        <v>60300</v>
      </c>
      <c r="S26" s="248">
        <f t="shared" si="67"/>
        <v>60300</v>
      </c>
      <c r="T26" s="248">
        <f t="shared" si="67"/>
        <v>60300</v>
      </c>
      <c r="U26" s="248">
        <f t="shared" si="67"/>
        <v>60300</v>
      </c>
      <c r="V26" s="248">
        <f t="shared" si="67"/>
        <v>60300</v>
      </c>
      <c r="W26" s="248">
        <f t="shared" si="67"/>
        <v>60300</v>
      </c>
      <c r="X26" s="248">
        <f t="shared" si="67"/>
        <v>60300</v>
      </c>
      <c r="Y26" s="248">
        <f t="shared" si="67"/>
        <v>60300</v>
      </c>
      <c r="Z26" s="248">
        <f t="shared" si="67"/>
        <v>60300</v>
      </c>
      <c r="AA26" s="249">
        <f t="shared" si="25"/>
        <v>723600</v>
      </c>
      <c r="AB26" s="248">
        <f t="shared" si="61"/>
        <v>86229</v>
      </c>
      <c r="AC26" s="248">
        <f t="shared" ref="AC26:AM26" si="68">AB26</f>
        <v>86229</v>
      </c>
      <c r="AD26" s="248">
        <f t="shared" si="68"/>
        <v>86229</v>
      </c>
      <c r="AE26" s="248">
        <f t="shared" si="68"/>
        <v>86229</v>
      </c>
      <c r="AF26" s="248">
        <f t="shared" si="68"/>
        <v>86229</v>
      </c>
      <c r="AG26" s="248">
        <f t="shared" si="68"/>
        <v>86229</v>
      </c>
      <c r="AH26" s="248">
        <f t="shared" si="68"/>
        <v>86229</v>
      </c>
      <c r="AI26" s="248">
        <f t="shared" si="68"/>
        <v>86229</v>
      </c>
      <c r="AJ26" s="248">
        <f t="shared" si="68"/>
        <v>86229</v>
      </c>
      <c r="AK26" s="248">
        <f t="shared" si="68"/>
        <v>86229</v>
      </c>
      <c r="AL26" s="248">
        <f t="shared" si="68"/>
        <v>86229</v>
      </c>
      <c r="AM26" s="248">
        <f t="shared" si="68"/>
        <v>86229</v>
      </c>
      <c r="AN26" s="249">
        <f t="shared" si="28"/>
        <v>1034748</v>
      </c>
    </row>
    <row r="27" ht="30.0" customHeight="1">
      <c r="A27" s="5" t="s">
        <v>345</v>
      </c>
      <c r="B27" s="248">
        <v>14850.0</v>
      </c>
      <c r="C27" s="248">
        <f t="shared" ref="C27:M27" si="69">B27</f>
        <v>14850</v>
      </c>
      <c r="D27" s="248">
        <f t="shared" si="69"/>
        <v>14850</v>
      </c>
      <c r="E27" s="248">
        <f t="shared" si="69"/>
        <v>14850</v>
      </c>
      <c r="F27" s="248">
        <f t="shared" si="69"/>
        <v>14850</v>
      </c>
      <c r="G27" s="248">
        <f t="shared" si="69"/>
        <v>14850</v>
      </c>
      <c r="H27" s="248">
        <f t="shared" si="69"/>
        <v>14850</v>
      </c>
      <c r="I27" s="248">
        <f t="shared" si="69"/>
        <v>14850</v>
      </c>
      <c r="J27" s="248">
        <f t="shared" si="69"/>
        <v>14850</v>
      </c>
      <c r="K27" s="248">
        <f t="shared" si="69"/>
        <v>14850</v>
      </c>
      <c r="L27" s="248">
        <f t="shared" si="69"/>
        <v>14850</v>
      </c>
      <c r="M27" s="248">
        <f t="shared" si="69"/>
        <v>14850</v>
      </c>
      <c r="N27" s="249">
        <f t="shared" si="21"/>
        <v>178200</v>
      </c>
      <c r="O27" s="248">
        <f t="shared" si="59"/>
        <v>19899</v>
      </c>
      <c r="P27" s="248">
        <f t="shared" ref="P27:Z27" si="70">O27</f>
        <v>19899</v>
      </c>
      <c r="Q27" s="248">
        <f t="shared" si="70"/>
        <v>19899</v>
      </c>
      <c r="R27" s="248">
        <f t="shared" si="70"/>
        <v>19899</v>
      </c>
      <c r="S27" s="248">
        <f t="shared" si="70"/>
        <v>19899</v>
      </c>
      <c r="T27" s="248">
        <f t="shared" si="70"/>
        <v>19899</v>
      </c>
      <c r="U27" s="248">
        <f t="shared" si="70"/>
        <v>19899</v>
      </c>
      <c r="V27" s="248">
        <f t="shared" si="70"/>
        <v>19899</v>
      </c>
      <c r="W27" s="248">
        <f t="shared" si="70"/>
        <v>19899</v>
      </c>
      <c r="X27" s="248">
        <f t="shared" si="70"/>
        <v>19899</v>
      </c>
      <c r="Y27" s="248">
        <f t="shared" si="70"/>
        <v>19899</v>
      </c>
      <c r="Z27" s="248">
        <f t="shared" si="70"/>
        <v>19899</v>
      </c>
      <c r="AA27" s="249">
        <f t="shared" si="25"/>
        <v>238788</v>
      </c>
      <c r="AB27" s="248">
        <f t="shared" si="61"/>
        <v>28455.57</v>
      </c>
      <c r="AC27" s="248">
        <f t="shared" ref="AC27:AM27" si="71">AB27</f>
        <v>28455.57</v>
      </c>
      <c r="AD27" s="248">
        <f t="shared" si="71"/>
        <v>28455.57</v>
      </c>
      <c r="AE27" s="248">
        <f t="shared" si="71"/>
        <v>28455.57</v>
      </c>
      <c r="AF27" s="248">
        <f t="shared" si="71"/>
        <v>28455.57</v>
      </c>
      <c r="AG27" s="248">
        <f t="shared" si="71"/>
        <v>28455.57</v>
      </c>
      <c r="AH27" s="248">
        <f t="shared" si="71"/>
        <v>28455.57</v>
      </c>
      <c r="AI27" s="248">
        <f t="shared" si="71"/>
        <v>28455.57</v>
      </c>
      <c r="AJ27" s="248">
        <f t="shared" si="71"/>
        <v>28455.57</v>
      </c>
      <c r="AK27" s="248">
        <f t="shared" si="71"/>
        <v>28455.57</v>
      </c>
      <c r="AL27" s="248">
        <f t="shared" si="71"/>
        <v>28455.57</v>
      </c>
      <c r="AM27" s="248">
        <f t="shared" si="71"/>
        <v>28455.57</v>
      </c>
      <c r="AN27" s="249">
        <f t="shared" si="28"/>
        <v>341466.84</v>
      </c>
    </row>
    <row r="28" ht="30.0" customHeight="1">
      <c r="A28" s="5" t="s">
        <v>346</v>
      </c>
      <c r="B28" s="248">
        <v>500000.0</v>
      </c>
      <c r="C28" s="248">
        <v>500000.0</v>
      </c>
      <c r="D28" s="248">
        <v>500000.0</v>
      </c>
      <c r="E28" s="248">
        <v>500000.0</v>
      </c>
      <c r="F28" s="248">
        <v>500000.0</v>
      </c>
      <c r="G28" s="248">
        <v>500000.0</v>
      </c>
      <c r="H28" s="248">
        <v>500000.0</v>
      </c>
      <c r="I28" s="248">
        <v>500000.0</v>
      </c>
      <c r="J28" s="248">
        <v>500000.0</v>
      </c>
      <c r="K28" s="248">
        <v>500000.0</v>
      </c>
      <c r="L28" s="248">
        <v>500000.0</v>
      </c>
      <c r="M28" s="248">
        <v>500000.0</v>
      </c>
      <c r="N28" s="249">
        <f t="shared" si="21"/>
        <v>6000000</v>
      </c>
      <c r="O28" s="248">
        <f t="shared" si="59"/>
        <v>670000</v>
      </c>
      <c r="P28" s="248">
        <f t="shared" ref="P28:Z28" si="72">O28</f>
        <v>670000</v>
      </c>
      <c r="Q28" s="248">
        <f t="shared" si="72"/>
        <v>670000</v>
      </c>
      <c r="R28" s="248">
        <f t="shared" si="72"/>
        <v>670000</v>
      </c>
      <c r="S28" s="248">
        <f t="shared" si="72"/>
        <v>670000</v>
      </c>
      <c r="T28" s="248">
        <f t="shared" si="72"/>
        <v>670000</v>
      </c>
      <c r="U28" s="248">
        <f t="shared" si="72"/>
        <v>670000</v>
      </c>
      <c r="V28" s="248">
        <f t="shared" si="72"/>
        <v>670000</v>
      </c>
      <c r="W28" s="248">
        <f t="shared" si="72"/>
        <v>670000</v>
      </c>
      <c r="X28" s="248">
        <f t="shared" si="72"/>
        <v>670000</v>
      </c>
      <c r="Y28" s="248">
        <f t="shared" si="72"/>
        <v>670000</v>
      </c>
      <c r="Z28" s="248">
        <f t="shared" si="72"/>
        <v>670000</v>
      </c>
      <c r="AA28" s="249">
        <f t="shared" si="25"/>
        <v>8040000</v>
      </c>
      <c r="AB28" s="248">
        <f t="shared" si="61"/>
        <v>958100</v>
      </c>
      <c r="AC28" s="248">
        <f t="shared" ref="AC28:AM28" si="73">AB28</f>
        <v>958100</v>
      </c>
      <c r="AD28" s="248">
        <f t="shared" si="73"/>
        <v>958100</v>
      </c>
      <c r="AE28" s="248">
        <f t="shared" si="73"/>
        <v>958100</v>
      </c>
      <c r="AF28" s="248">
        <f t="shared" si="73"/>
        <v>958100</v>
      </c>
      <c r="AG28" s="248">
        <f t="shared" si="73"/>
        <v>958100</v>
      </c>
      <c r="AH28" s="248">
        <f t="shared" si="73"/>
        <v>958100</v>
      </c>
      <c r="AI28" s="248">
        <f t="shared" si="73"/>
        <v>958100</v>
      </c>
      <c r="AJ28" s="248">
        <f t="shared" si="73"/>
        <v>958100</v>
      </c>
      <c r="AK28" s="248">
        <f t="shared" si="73"/>
        <v>958100</v>
      </c>
      <c r="AL28" s="248">
        <f t="shared" si="73"/>
        <v>958100</v>
      </c>
      <c r="AM28" s="248">
        <f t="shared" si="73"/>
        <v>958100</v>
      </c>
      <c r="AN28" s="249">
        <f t="shared" si="28"/>
        <v>11497200</v>
      </c>
    </row>
    <row r="29" ht="30.0" customHeight="1">
      <c r="A29" s="5" t="s">
        <v>347</v>
      </c>
      <c r="B29" s="248">
        <v>105000.0</v>
      </c>
      <c r="C29" s="248">
        <f t="shared" ref="C29:M29" si="74">C28*0.21</f>
        <v>105000</v>
      </c>
      <c r="D29" s="248">
        <f t="shared" si="74"/>
        <v>105000</v>
      </c>
      <c r="E29" s="248">
        <f t="shared" si="74"/>
        <v>105000</v>
      </c>
      <c r="F29" s="248">
        <f t="shared" si="74"/>
        <v>105000</v>
      </c>
      <c r="G29" s="248">
        <f t="shared" si="74"/>
        <v>105000</v>
      </c>
      <c r="H29" s="248">
        <f t="shared" si="74"/>
        <v>105000</v>
      </c>
      <c r="I29" s="248">
        <f t="shared" si="74"/>
        <v>105000</v>
      </c>
      <c r="J29" s="248">
        <f t="shared" si="74"/>
        <v>105000</v>
      </c>
      <c r="K29" s="248">
        <f t="shared" si="74"/>
        <v>105000</v>
      </c>
      <c r="L29" s="248">
        <f t="shared" si="74"/>
        <v>105000</v>
      </c>
      <c r="M29" s="248">
        <f t="shared" si="74"/>
        <v>105000</v>
      </c>
      <c r="N29" s="249">
        <f t="shared" si="21"/>
        <v>1260000</v>
      </c>
      <c r="O29" s="248">
        <f t="shared" ref="O29:Z29" si="75">O28*0.21</f>
        <v>140700</v>
      </c>
      <c r="P29" s="248">
        <f t="shared" si="75"/>
        <v>140700</v>
      </c>
      <c r="Q29" s="248">
        <f t="shared" si="75"/>
        <v>140700</v>
      </c>
      <c r="R29" s="248">
        <f t="shared" si="75"/>
        <v>140700</v>
      </c>
      <c r="S29" s="248">
        <f t="shared" si="75"/>
        <v>140700</v>
      </c>
      <c r="T29" s="248">
        <f t="shared" si="75"/>
        <v>140700</v>
      </c>
      <c r="U29" s="248">
        <f t="shared" si="75"/>
        <v>140700</v>
      </c>
      <c r="V29" s="248">
        <f t="shared" si="75"/>
        <v>140700</v>
      </c>
      <c r="W29" s="248">
        <f t="shared" si="75"/>
        <v>140700</v>
      </c>
      <c r="X29" s="248">
        <f t="shared" si="75"/>
        <v>140700</v>
      </c>
      <c r="Y29" s="248">
        <f t="shared" si="75"/>
        <v>140700</v>
      </c>
      <c r="Z29" s="248">
        <f t="shared" si="75"/>
        <v>140700</v>
      </c>
      <c r="AA29" s="249">
        <f t="shared" si="25"/>
        <v>1688400</v>
      </c>
      <c r="AB29" s="248">
        <f t="shared" ref="AB29:AM29" si="76">AB28*0.21</f>
        <v>201201</v>
      </c>
      <c r="AC29" s="248">
        <f t="shared" si="76"/>
        <v>201201</v>
      </c>
      <c r="AD29" s="248">
        <f t="shared" si="76"/>
        <v>201201</v>
      </c>
      <c r="AE29" s="248">
        <f t="shared" si="76"/>
        <v>201201</v>
      </c>
      <c r="AF29" s="248">
        <f t="shared" si="76"/>
        <v>201201</v>
      </c>
      <c r="AG29" s="248">
        <f t="shared" si="76"/>
        <v>201201</v>
      </c>
      <c r="AH29" s="248">
        <f t="shared" si="76"/>
        <v>201201</v>
      </c>
      <c r="AI29" s="248">
        <f t="shared" si="76"/>
        <v>201201</v>
      </c>
      <c r="AJ29" s="248">
        <f t="shared" si="76"/>
        <v>201201</v>
      </c>
      <c r="AK29" s="248">
        <f t="shared" si="76"/>
        <v>201201</v>
      </c>
      <c r="AL29" s="248">
        <f t="shared" si="76"/>
        <v>201201</v>
      </c>
      <c r="AM29" s="248">
        <f t="shared" si="76"/>
        <v>201201</v>
      </c>
      <c r="AN29" s="249">
        <f t="shared" si="28"/>
        <v>2414412</v>
      </c>
    </row>
    <row r="30" ht="30.0" customHeight="1">
      <c r="A30" s="5" t="s">
        <v>348</v>
      </c>
      <c r="B30" s="248">
        <v>30250.0</v>
      </c>
      <c r="C30" s="248">
        <f t="shared" ref="C30:M30" si="77">B30</f>
        <v>30250</v>
      </c>
      <c r="D30" s="248">
        <f t="shared" si="77"/>
        <v>30250</v>
      </c>
      <c r="E30" s="248">
        <f t="shared" si="77"/>
        <v>30250</v>
      </c>
      <c r="F30" s="248">
        <f t="shared" si="77"/>
        <v>30250</v>
      </c>
      <c r="G30" s="248">
        <f t="shared" si="77"/>
        <v>30250</v>
      </c>
      <c r="H30" s="248">
        <f t="shared" si="77"/>
        <v>30250</v>
      </c>
      <c r="I30" s="248">
        <f t="shared" si="77"/>
        <v>30250</v>
      </c>
      <c r="J30" s="248">
        <f t="shared" si="77"/>
        <v>30250</v>
      </c>
      <c r="K30" s="248">
        <f t="shared" si="77"/>
        <v>30250</v>
      </c>
      <c r="L30" s="248">
        <f t="shared" si="77"/>
        <v>30250</v>
      </c>
      <c r="M30" s="248">
        <f t="shared" si="77"/>
        <v>30250</v>
      </c>
      <c r="N30" s="249">
        <f t="shared" si="21"/>
        <v>363000</v>
      </c>
      <c r="O30" s="248">
        <f t="shared" ref="O30:O34" si="81">M30+34%*M30</f>
        <v>40535</v>
      </c>
      <c r="P30" s="248">
        <f t="shared" ref="P30:Z30" si="78">O30</f>
        <v>40535</v>
      </c>
      <c r="Q30" s="248">
        <f t="shared" si="78"/>
        <v>40535</v>
      </c>
      <c r="R30" s="248">
        <f t="shared" si="78"/>
        <v>40535</v>
      </c>
      <c r="S30" s="248">
        <f t="shared" si="78"/>
        <v>40535</v>
      </c>
      <c r="T30" s="248">
        <f t="shared" si="78"/>
        <v>40535</v>
      </c>
      <c r="U30" s="248">
        <f t="shared" si="78"/>
        <v>40535</v>
      </c>
      <c r="V30" s="248">
        <f t="shared" si="78"/>
        <v>40535</v>
      </c>
      <c r="W30" s="248">
        <f t="shared" si="78"/>
        <v>40535</v>
      </c>
      <c r="X30" s="248">
        <f t="shared" si="78"/>
        <v>40535</v>
      </c>
      <c r="Y30" s="248">
        <f t="shared" si="78"/>
        <v>40535</v>
      </c>
      <c r="Z30" s="248">
        <f t="shared" si="78"/>
        <v>40535</v>
      </c>
      <c r="AA30" s="249">
        <f t="shared" si="25"/>
        <v>486420</v>
      </c>
      <c r="AB30" s="248">
        <f t="shared" ref="AB30:AB35" si="83">Z30+43%*Z30</f>
        <v>57965.05</v>
      </c>
      <c r="AC30" s="248">
        <f t="shared" ref="AC30:AM30" si="79">AB30</f>
        <v>57965.05</v>
      </c>
      <c r="AD30" s="248">
        <f t="shared" si="79"/>
        <v>57965.05</v>
      </c>
      <c r="AE30" s="248">
        <f t="shared" si="79"/>
        <v>57965.05</v>
      </c>
      <c r="AF30" s="248">
        <f t="shared" si="79"/>
        <v>57965.05</v>
      </c>
      <c r="AG30" s="248">
        <f t="shared" si="79"/>
        <v>57965.05</v>
      </c>
      <c r="AH30" s="248">
        <f t="shared" si="79"/>
        <v>57965.05</v>
      </c>
      <c r="AI30" s="248">
        <f t="shared" si="79"/>
        <v>57965.05</v>
      </c>
      <c r="AJ30" s="248">
        <f t="shared" si="79"/>
        <v>57965.05</v>
      </c>
      <c r="AK30" s="248">
        <f t="shared" si="79"/>
        <v>57965.05</v>
      </c>
      <c r="AL30" s="248">
        <f t="shared" si="79"/>
        <v>57965.05</v>
      </c>
      <c r="AM30" s="248">
        <f t="shared" si="79"/>
        <v>57965.05</v>
      </c>
      <c r="AN30" s="249">
        <f t="shared" si="28"/>
        <v>695580.6</v>
      </c>
    </row>
    <row r="31" ht="30.0" customHeight="1">
      <c r="A31" s="5" t="s">
        <v>349</v>
      </c>
      <c r="B31" s="248">
        <v>56000.0</v>
      </c>
      <c r="C31" s="248">
        <f t="shared" ref="C31:M31" si="80">B31</f>
        <v>56000</v>
      </c>
      <c r="D31" s="248">
        <f t="shared" si="80"/>
        <v>56000</v>
      </c>
      <c r="E31" s="248">
        <f t="shared" si="80"/>
        <v>56000</v>
      </c>
      <c r="F31" s="248">
        <f t="shared" si="80"/>
        <v>56000</v>
      </c>
      <c r="G31" s="248">
        <f t="shared" si="80"/>
        <v>56000</v>
      </c>
      <c r="H31" s="248">
        <f t="shared" si="80"/>
        <v>56000</v>
      </c>
      <c r="I31" s="248">
        <f t="shared" si="80"/>
        <v>56000</v>
      </c>
      <c r="J31" s="248">
        <f t="shared" si="80"/>
        <v>56000</v>
      </c>
      <c r="K31" s="248">
        <f t="shared" si="80"/>
        <v>56000</v>
      </c>
      <c r="L31" s="248">
        <f t="shared" si="80"/>
        <v>56000</v>
      </c>
      <c r="M31" s="248">
        <f t="shared" si="80"/>
        <v>56000</v>
      </c>
      <c r="N31" s="249">
        <f t="shared" si="21"/>
        <v>672000</v>
      </c>
      <c r="O31" s="248">
        <f t="shared" si="81"/>
        <v>75040</v>
      </c>
      <c r="P31" s="248">
        <f t="shared" ref="P31:Z31" si="82">O31</f>
        <v>75040</v>
      </c>
      <c r="Q31" s="248">
        <f t="shared" si="82"/>
        <v>75040</v>
      </c>
      <c r="R31" s="248">
        <f t="shared" si="82"/>
        <v>75040</v>
      </c>
      <c r="S31" s="248">
        <f t="shared" si="82"/>
        <v>75040</v>
      </c>
      <c r="T31" s="248">
        <f t="shared" si="82"/>
        <v>75040</v>
      </c>
      <c r="U31" s="248">
        <f t="shared" si="82"/>
        <v>75040</v>
      </c>
      <c r="V31" s="248">
        <f t="shared" si="82"/>
        <v>75040</v>
      </c>
      <c r="W31" s="248">
        <f t="shared" si="82"/>
        <v>75040</v>
      </c>
      <c r="X31" s="248">
        <f t="shared" si="82"/>
        <v>75040</v>
      </c>
      <c r="Y31" s="248">
        <f t="shared" si="82"/>
        <v>75040</v>
      </c>
      <c r="Z31" s="248">
        <f t="shared" si="82"/>
        <v>75040</v>
      </c>
      <c r="AA31" s="249">
        <f t="shared" si="25"/>
        <v>900480</v>
      </c>
      <c r="AB31" s="248">
        <f t="shared" si="83"/>
        <v>107307.2</v>
      </c>
      <c r="AC31" s="248">
        <f t="shared" ref="AC31:AM31" si="84">AB31</f>
        <v>107307.2</v>
      </c>
      <c r="AD31" s="248">
        <f t="shared" si="84"/>
        <v>107307.2</v>
      </c>
      <c r="AE31" s="248">
        <f t="shared" si="84"/>
        <v>107307.2</v>
      </c>
      <c r="AF31" s="248">
        <f t="shared" si="84"/>
        <v>107307.2</v>
      </c>
      <c r="AG31" s="248">
        <f t="shared" si="84"/>
        <v>107307.2</v>
      </c>
      <c r="AH31" s="248">
        <f t="shared" si="84"/>
        <v>107307.2</v>
      </c>
      <c r="AI31" s="248">
        <f t="shared" si="84"/>
        <v>107307.2</v>
      </c>
      <c r="AJ31" s="248">
        <f t="shared" si="84"/>
        <v>107307.2</v>
      </c>
      <c r="AK31" s="248">
        <f t="shared" si="84"/>
        <v>107307.2</v>
      </c>
      <c r="AL31" s="248">
        <f t="shared" si="84"/>
        <v>107307.2</v>
      </c>
      <c r="AM31" s="248">
        <f t="shared" si="84"/>
        <v>107307.2</v>
      </c>
      <c r="AN31" s="249">
        <f t="shared" si="28"/>
        <v>1287686.4</v>
      </c>
    </row>
    <row r="32" ht="30.0" customHeight="1">
      <c r="A32" s="5" t="s">
        <v>350</v>
      </c>
      <c r="B32" s="248">
        <v>25000.0</v>
      </c>
      <c r="C32" s="248">
        <f t="shared" ref="C32:M32" si="85">B32</f>
        <v>25000</v>
      </c>
      <c r="D32" s="248">
        <f t="shared" si="85"/>
        <v>25000</v>
      </c>
      <c r="E32" s="248">
        <f t="shared" si="85"/>
        <v>25000</v>
      </c>
      <c r="F32" s="248">
        <f t="shared" si="85"/>
        <v>25000</v>
      </c>
      <c r="G32" s="248">
        <f t="shared" si="85"/>
        <v>25000</v>
      </c>
      <c r="H32" s="248">
        <f t="shared" si="85"/>
        <v>25000</v>
      </c>
      <c r="I32" s="248">
        <f t="shared" si="85"/>
        <v>25000</v>
      </c>
      <c r="J32" s="248">
        <f t="shared" si="85"/>
        <v>25000</v>
      </c>
      <c r="K32" s="248">
        <f t="shared" si="85"/>
        <v>25000</v>
      </c>
      <c r="L32" s="248">
        <f t="shared" si="85"/>
        <v>25000</v>
      </c>
      <c r="M32" s="248">
        <f t="shared" si="85"/>
        <v>25000</v>
      </c>
      <c r="N32" s="249">
        <f t="shared" si="21"/>
        <v>300000</v>
      </c>
      <c r="O32" s="248">
        <f t="shared" si="81"/>
        <v>33500</v>
      </c>
      <c r="P32" s="248">
        <f t="shared" ref="P32:Z32" si="86">O32</f>
        <v>33500</v>
      </c>
      <c r="Q32" s="248">
        <f t="shared" si="86"/>
        <v>33500</v>
      </c>
      <c r="R32" s="248">
        <f t="shared" si="86"/>
        <v>33500</v>
      </c>
      <c r="S32" s="248">
        <f t="shared" si="86"/>
        <v>33500</v>
      </c>
      <c r="T32" s="248">
        <f t="shared" si="86"/>
        <v>33500</v>
      </c>
      <c r="U32" s="248">
        <f t="shared" si="86"/>
        <v>33500</v>
      </c>
      <c r="V32" s="248">
        <f t="shared" si="86"/>
        <v>33500</v>
      </c>
      <c r="W32" s="248">
        <f t="shared" si="86"/>
        <v>33500</v>
      </c>
      <c r="X32" s="248">
        <f t="shared" si="86"/>
        <v>33500</v>
      </c>
      <c r="Y32" s="248">
        <f t="shared" si="86"/>
        <v>33500</v>
      </c>
      <c r="Z32" s="248">
        <f t="shared" si="86"/>
        <v>33500</v>
      </c>
      <c r="AA32" s="249">
        <f t="shared" si="25"/>
        <v>402000</v>
      </c>
      <c r="AB32" s="248">
        <f t="shared" si="83"/>
        <v>47905</v>
      </c>
      <c r="AC32" s="248">
        <f t="shared" ref="AC32:AM32" si="87">AB32</f>
        <v>47905</v>
      </c>
      <c r="AD32" s="248">
        <f t="shared" si="87"/>
        <v>47905</v>
      </c>
      <c r="AE32" s="248">
        <f t="shared" si="87"/>
        <v>47905</v>
      </c>
      <c r="AF32" s="248">
        <f t="shared" si="87"/>
        <v>47905</v>
      </c>
      <c r="AG32" s="248">
        <f t="shared" si="87"/>
        <v>47905</v>
      </c>
      <c r="AH32" s="248">
        <f t="shared" si="87"/>
        <v>47905</v>
      </c>
      <c r="AI32" s="248">
        <f t="shared" si="87"/>
        <v>47905</v>
      </c>
      <c r="AJ32" s="248">
        <f t="shared" si="87"/>
        <v>47905</v>
      </c>
      <c r="AK32" s="248">
        <f t="shared" si="87"/>
        <v>47905</v>
      </c>
      <c r="AL32" s="248">
        <f t="shared" si="87"/>
        <v>47905</v>
      </c>
      <c r="AM32" s="248">
        <f t="shared" si="87"/>
        <v>47905</v>
      </c>
      <c r="AN32" s="249">
        <f t="shared" si="28"/>
        <v>574860</v>
      </c>
    </row>
    <row r="33" ht="30.0" customHeight="1">
      <c r="A33" s="5" t="s">
        <v>351</v>
      </c>
      <c r="B33" s="248">
        <v>3500.0</v>
      </c>
      <c r="C33" s="248">
        <f t="shared" ref="C33:M33" si="88">B33</f>
        <v>3500</v>
      </c>
      <c r="D33" s="248">
        <f t="shared" si="88"/>
        <v>3500</v>
      </c>
      <c r="E33" s="248">
        <f t="shared" si="88"/>
        <v>3500</v>
      </c>
      <c r="F33" s="248">
        <f t="shared" si="88"/>
        <v>3500</v>
      </c>
      <c r="G33" s="248">
        <f t="shared" si="88"/>
        <v>3500</v>
      </c>
      <c r="H33" s="248">
        <f t="shared" si="88"/>
        <v>3500</v>
      </c>
      <c r="I33" s="248">
        <f t="shared" si="88"/>
        <v>3500</v>
      </c>
      <c r="J33" s="248">
        <f t="shared" si="88"/>
        <v>3500</v>
      </c>
      <c r="K33" s="248">
        <f t="shared" si="88"/>
        <v>3500</v>
      </c>
      <c r="L33" s="248">
        <f t="shared" si="88"/>
        <v>3500</v>
      </c>
      <c r="M33" s="248">
        <f t="shared" si="88"/>
        <v>3500</v>
      </c>
      <c r="N33" s="249">
        <f t="shared" si="21"/>
        <v>42000</v>
      </c>
      <c r="O33" s="248">
        <f t="shared" si="81"/>
        <v>4690</v>
      </c>
      <c r="P33" s="248">
        <f t="shared" ref="P33:Z33" si="89">O33</f>
        <v>4690</v>
      </c>
      <c r="Q33" s="248">
        <f t="shared" si="89"/>
        <v>4690</v>
      </c>
      <c r="R33" s="248">
        <f t="shared" si="89"/>
        <v>4690</v>
      </c>
      <c r="S33" s="248">
        <f t="shared" si="89"/>
        <v>4690</v>
      </c>
      <c r="T33" s="248">
        <f t="shared" si="89"/>
        <v>4690</v>
      </c>
      <c r="U33" s="248">
        <f t="shared" si="89"/>
        <v>4690</v>
      </c>
      <c r="V33" s="248">
        <f t="shared" si="89"/>
        <v>4690</v>
      </c>
      <c r="W33" s="248">
        <f t="shared" si="89"/>
        <v>4690</v>
      </c>
      <c r="X33" s="248">
        <f t="shared" si="89"/>
        <v>4690</v>
      </c>
      <c r="Y33" s="248">
        <f t="shared" si="89"/>
        <v>4690</v>
      </c>
      <c r="Z33" s="248">
        <f t="shared" si="89"/>
        <v>4690</v>
      </c>
      <c r="AA33" s="249">
        <f t="shared" si="25"/>
        <v>56280</v>
      </c>
      <c r="AB33" s="248">
        <f t="shared" si="83"/>
        <v>6706.7</v>
      </c>
      <c r="AC33" s="248">
        <f t="shared" ref="AC33:AM33" si="90">AB33</f>
        <v>6706.7</v>
      </c>
      <c r="AD33" s="248">
        <f t="shared" si="90"/>
        <v>6706.7</v>
      </c>
      <c r="AE33" s="248">
        <f t="shared" si="90"/>
        <v>6706.7</v>
      </c>
      <c r="AF33" s="248">
        <f t="shared" si="90"/>
        <v>6706.7</v>
      </c>
      <c r="AG33" s="248">
        <f t="shared" si="90"/>
        <v>6706.7</v>
      </c>
      <c r="AH33" s="248">
        <f t="shared" si="90"/>
        <v>6706.7</v>
      </c>
      <c r="AI33" s="248">
        <f t="shared" si="90"/>
        <v>6706.7</v>
      </c>
      <c r="AJ33" s="248">
        <f t="shared" si="90"/>
        <v>6706.7</v>
      </c>
      <c r="AK33" s="248">
        <f t="shared" si="90"/>
        <v>6706.7</v>
      </c>
      <c r="AL33" s="248">
        <f t="shared" si="90"/>
        <v>6706.7</v>
      </c>
      <c r="AM33" s="248">
        <f t="shared" si="90"/>
        <v>6706.7</v>
      </c>
      <c r="AN33" s="249">
        <f t="shared" si="28"/>
        <v>80480.4</v>
      </c>
    </row>
    <row r="34" ht="30.0" customHeight="1">
      <c r="A34" s="5" t="s">
        <v>352</v>
      </c>
      <c r="B34" s="248">
        <v>21000.0</v>
      </c>
      <c r="C34" s="248">
        <f>B34</f>
        <v>21000</v>
      </c>
      <c r="D34" s="248">
        <v>21000.0</v>
      </c>
      <c r="E34" s="248">
        <f t="shared" ref="E34:M34" si="91">D34</f>
        <v>21000</v>
      </c>
      <c r="F34" s="248">
        <f t="shared" si="91"/>
        <v>21000</v>
      </c>
      <c r="G34" s="248">
        <f t="shared" si="91"/>
        <v>21000</v>
      </c>
      <c r="H34" s="248">
        <f t="shared" si="91"/>
        <v>21000</v>
      </c>
      <c r="I34" s="248">
        <f t="shared" si="91"/>
        <v>21000</v>
      </c>
      <c r="J34" s="248">
        <f t="shared" si="91"/>
        <v>21000</v>
      </c>
      <c r="K34" s="248">
        <f t="shared" si="91"/>
        <v>21000</v>
      </c>
      <c r="L34" s="248">
        <f t="shared" si="91"/>
        <v>21000</v>
      </c>
      <c r="M34" s="248">
        <f t="shared" si="91"/>
        <v>21000</v>
      </c>
      <c r="N34" s="249">
        <f t="shared" si="21"/>
        <v>252000</v>
      </c>
      <c r="O34" s="248">
        <f t="shared" si="81"/>
        <v>28140</v>
      </c>
      <c r="P34" s="248">
        <f t="shared" ref="P34:Z34" si="92">O34</f>
        <v>28140</v>
      </c>
      <c r="Q34" s="248">
        <f t="shared" si="92"/>
        <v>28140</v>
      </c>
      <c r="R34" s="248">
        <f t="shared" si="92"/>
        <v>28140</v>
      </c>
      <c r="S34" s="248">
        <f t="shared" si="92"/>
        <v>28140</v>
      </c>
      <c r="T34" s="248">
        <f t="shared" si="92"/>
        <v>28140</v>
      </c>
      <c r="U34" s="248">
        <f t="shared" si="92"/>
        <v>28140</v>
      </c>
      <c r="V34" s="248">
        <f t="shared" si="92"/>
        <v>28140</v>
      </c>
      <c r="W34" s="248">
        <f t="shared" si="92"/>
        <v>28140</v>
      </c>
      <c r="X34" s="248">
        <f t="shared" si="92"/>
        <v>28140</v>
      </c>
      <c r="Y34" s="248">
        <f t="shared" si="92"/>
        <v>28140</v>
      </c>
      <c r="Z34" s="248">
        <f t="shared" si="92"/>
        <v>28140</v>
      </c>
      <c r="AA34" s="249">
        <f t="shared" si="25"/>
        <v>337680</v>
      </c>
      <c r="AB34" s="248">
        <f t="shared" si="83"/>
        <v>40240.2</v>
      </c>
      <c r="AC34" s="248">
        <f t="shared" ref="AC34:AM34" si="93">AB34</f>
        <v>40240.2</v>
      </c>
      <c r="AD34" s="248">
        <f t="shared" si="93"/>
        <v>40240.2</v>
      </c>
      <c r="AE34" s="248">
        <f t="shared" si="93"/>
        <v>40240.2</v>
      </c>
      <c r="AF34" s="248">
        <f t="shared" si="93"/>
        <v>40240.2</v>
      </c>
      <c r="AG34" s="248">
        <f t="shared" si="93"/>
        <v>40240.2</v>
      </c>
      <c r="AH34" s="248">
        <f t="shared" si="93"/>
        <v>40240.2</v>
      </c>
      <c r="AI34" s="248">
        <f t="shared" si="93"/>
        <v>40240.2</v>
      </c>
      <c r="AJ34" s="248">
        <f t="shared" si="93"/>
        <v>40240.2</v>
      </c>
      <c r="AK34" s="248">
        <f t="shared" si="93"/>
        <v>40240.2</v>
      </c>
      <c r="AL34" s="248">
        <f t="shared" si="93"/>
        <v>40240.2</v>
      </c>
      <c r="AM34" s="248">
        <f t="shared" si="93"/>
        <v>40240.2</v>
      </c>
      <c r="AN34" s="249">
        <f t="shared" si="28"/>
        <v>482882.4</v>
      </c>
    </row>
    <row r="35" ht="30.0" customHeight="1">
      <c r="A35" s="5" t="s">
        <v>353</v>
      </c>
      <c r="B35" s="248">
        <v>0.0</v>
      </c>
      <c r="C35" s="248">
        <v>0.0</v>
      </c>
      <c r="D35" s="248">
        <v>0.0</v>
      </c>
      <c r="E35" s="248">
        <v>0.0</v>
      </c>
      <c r="F35" s="248">
        <v>0.0</v>
      </c>
      <c r="G35" s="248">
        <v>0.0</v>
      </c>
      <c r="H35" s="248">
        <v>0.0</v>
      </c>
      <c r="I35" s="248">
        <v>0.0</v>
      </c>
      <c r="J35" s="248">
        <v>0.0</v>
      </c>
      <c r="K35" s="248">
        <v>0.0</v>
      </c>
      <c r="L35" s="248">
        <v>0.0</v>
      </c>
      <c r="M35" s="248">
        <v>0.0</v>
      </c>
      <c r="N35" s="249">
        <f t="shared" si="21"/>
        <v>0</v>
      </c>
      <c r="O35" s="248">
        <v>30485.0</v>
      </c>
      <c r="P35" s="248">
        <f t="shared" ref="P35:Z35" si="94">O35</f>
        <v>30485</v>
      </c>
      <c r="Q35" s="248">
        <f t="shared" si="94"/>
        <v>30485</v>
      </c>
      <c r="R35" s="248">
        <f t="shared" si="94"/>
        <v>30485</v>
      </c>
      <c r="S35" s="248">
        <f t="shared" si="94"/>
        <v>30485</v>
      </c>
      <c r="T35" s="248">
        <f t="shared" si="94"/>
        <v>30485</v>
      </c>
      <c r="U35" s="248">
        <f t="shared" si="94"/>
        <v>30485</v>
      </c>
      <c r="V35" s="248">
        <f t="shared" si="94"/>
        <v>30485</v>
      </c>
      <c r="W35" s="248">
        <f t="shared" si="94"/>
        <v>30485</v>
      </c>
      <c r="X35" s="248">
        <f t="shared" si="94"/>
        <v>30485</v>
      </c>
      <c r="Y35" s="248">
        <f t="shared" si="94"/>
        <v>30485</v>
      </c>
      <c r="Z35" s="248">
        <f t="shared" si="94"/>
        <v>30485</v>
      </c>
      <c r="AA35" s="249">
        <f t="shared" si="25"/>
        <v>365820</v>
      </c>
      <c r="AB35" s="248">
        <f t="shared" si="83"/>
        <v>43593.55</v>
      </c>
      <c r="AC35" s="248">
        <f t="shared" ref="AC35:AM35" si="95">AB35</f>
        <v>43593.55</v>
      </c>
      <c r="AD35" s="248">
        <f t="shared" si="95"/>
        <v>43593.55</v>
      </c>
      <c r="AE35" s="248">
        <f t="shared" si="95"/>
        <v>43593.55</v>
      </c>
      <c r="AF35" s="248">
        <f t="shared" si="95"/>
        <v>43593.55</v>
      </c>
      <c r="AG35" s="248">
        <f t="shared" si="95"/>
        <v>43593.55</v>
      </c>
      <c r="AH35" s="248">
        <f t="shared" si="95"/>
        <v>43593.55</v>
      </c>
      <c r="AI35" s="248">
        <f t="shared" si="95"/>
        <v>43593.55</v>
      </c>
      <c r="AJ35" s="248">
        <f t="shared" si="95"/>
        <v>43593.55</v>
      </c>
      <c r="AK35" s="248">
        <f t="shared" si="95"/>
        <v>43593.55</v>
      </c>
      <c r="AL35" s="248">
        <f t="shared" si="95"/>
        <v>43593.55</v>
      </c>
      <c r="AM35" s="248">
        <f t="shared" si="95"/>
        <v>43593.55</v>
      </c>
      <c r="AN35" s="249">
        <f t="shared" si="28"/>
        <v>523122.6</v>
      </c>
    </row>
    <row r="36" ht="30.0" customHeight="1">
      <c r="A36" s="49" t="s">
        <v>354</v>
      </c>
      <c r="B36" s="248">
        <v>0.0</v>
      </c>
      <c r="C36" s="248">
        <v>0.0</v>
      </c>
      <c r="D36" s="248">
        <v>0.0</v>
      </c>
      <c r="E36" s="248">
        <v>0.0</v>
      </c>
      <c r="F36" s="248">
        <v>0.0</v>
      </c>
      <c r="G36" s="248">
        <v>1222222.22</v>
      </c>
      <c r="H36" s="248">
        <v>1222222.22</v>
      </c>
      <c r="I36" s="248">
        <v>1222222.22</v>
      </c>
      <c r="J36" s="248">
        <v>1222222.22</v>
      </c>
      <c r="K36" s="248">
        <v>1222222.22</v>
      </c>
      <c r="L36" s="248">
        <v>1222222.22</v>
      </c>
      <c r="M36" s="248">
        <v>1222222.22</v>
      </c>
      <c r="N36" s="249">
        <f t="shared" si="21"/>
        <v>8555555.54</v>
      </c>
      <c r="O36" s="248">
        <f>M36</f>
        <v>1222222.22</v>
      </c>
      <c r="P36" s="248">
        <f t="shared" ref="P36:X36" si="96">O36</f>
        <v>1222222.22</v>
      </c>
      <c r="Q36" s="248">
        <f t="shared" si="96"/>
        <v>1222222.22</v>
      </c>
      <c r="R36" s="248">
        <f t="shared" si="96"/>
        <v>1222222.22</v>
      </c>
      <c r="S36" s="248">
        <f t="shared" si="96"/>
        <v>1222222.22</v>
      </c>
      <c r="T36" s="248">
        <f t="shared" si="96"/>
        <v>1222222.22</v>
      </c>
      <c r="U36" s="248">
        <f t="shared" si="96"/>
        <v>1222222.22</v>
      </c>
      <c r="V36" s="248">
        <f t="shared" si="96"/>
        <v>1222222.22</v>
      </c>
      <c r="W36" s="248">
        <f t="shared" si="96"/>
        <v>1222222.22</v>
      </c>
      <c r="X36" s="248">
        <f t="shared" si="96"/>
        <v>1222222.22</v>
      </c>
      <c r="Y36" s="248">
        <v>0.0</v>
      </c>
      <c r="Z36" s="248">
        <v>0.0</v>
      </c>
      <c r="AA36" s="249">
        <f t="shared" si="25"/>
        <v>12222222.2</v>
      </c>
      <c r="AB36" s="248">
        <v>0.0</v>
      </c>
      <c r="AC36" s="248">
        <v>0.0</v>
      </c>
      <c r="AD36" s="248">
        <v>0.0</v>
      </c>
      <c r="AE36" s="248">
        <v>0.0</v>
      </c>
      <c r="AF36" s="248">
        <v>0.0</v>
      </c>
      <c r="AG36" s="248">
        <v>0.0</v>
      </c>
      <c r="AH36" s="248">
        <v>0.0</v>
      </c>
      <c r="AI36" s="248">
        <v>0.0</v>
      </c>
      <c r="AJ36" s="248">
        <v>0.0</v>
      </c>
      <c r="AK36" s="248">
        <v>0.0</v>
      </c>
      <c r="AL36" s="248">
        <v>0.0</v>
      </c>
      <c r="AM36" s="248">
        <v>0.0</v>
      </c>
      <c r="AN36" s="249">
        <f t="shared" si="28"/>
        <v>0</v>
      </c>
    </row>
    <row r="37" ht="30.0" customHeight="1">
      <c r="A37" s="260" t="s">
        <v>355</v>
      </c>
      <c r="B37" s="248">
        <f t="shared" ref="B37:M37" si="97">B10*0.02</f>
        <v>0</v>
      </c>
      <c r="C37" s="248">
        <f t="shared" si="97"/>
        <v>227772</v>
      </c>
      <c r="D37" s="248">
        <f t="shared" si="97"/>
        <v>247000</v>
      </c>
      <c r="E37" s="248">
        <f t="shared" si="97"/>
        <v>618640</v>
      </c>
      <c r="F37" s="248">
        <f t="shared" si="97"/>
        <v>807348</v>
      </c>
      <c r="G37" s="248">
        <f t="shared" si="97"/>
        <v>904020</v>
      </c>
      <c r="H37" s="248">
        <f t="shared" si="97"/>
        <v>1252708</v>
      </c>
      <c r="I37" s="248">
        <f t="shared" si="97"/>
        <v>1602232</v>
      </c>
      <c r="J37" s="248">
        <f t="shared" si="97"/>
        <v>1437350</v>
      </c>
      <c r="K37" s="248">
        <f t="shared" si="97"/>
        <v>2497512</v>
      </c>
      <c r="L37" s="248">
        <f t="shared" si="97"/>
        <v>2356266</v>
      </c>
      <c r="M37" s="248">
        <f t="shared" si="97"/>
        <v>1867320</v>
      </c>
      <c r="N37" s="249">
        <f t="shared" si="21"/>
        <v>13818168</v>
      </c>
      <c r="O37" s="248">
        <f t="shared" ref="O37:Z37" si="98">O10*0.02</f>
        <v>1024510.4</v>
      </c>
      <c r="P37" s="248">
        <f t="shared" si="98"/>
        <v>829996</v>
      </c>
      <c r="Q37" s="248">
        <f t="shared" si="98"/>
        <v>759064.44</v>
      </c>
      <c r="R37" s="248">
        <f t="shared" si="98"/>
        <v>1618237.6</v>
      </c>
      <c r="S37" s="248">
        <f t="shared" si="98"/>
        <v>1606220.48</v>
      </c>
      <c r="T37" s="248">
        <f t="shared" si="98"/>
        <v>1397244.8</v>
      </c>
      <c r="U37" s="248">
        <f t="shared" si="98"/>
        <v>2364622.96</v>
      </c>
      <c r="V37" s="248">
        <f t="shared" si="98"/>
        <v>2618917.44</v>
      </c>
      <c r="W37" s="248">
        <f t="shared" si="98"/>
        <v>2091895.44</v>
      </c>
      <c r="X37" s="248">
        <f t="shared" si="98"/>
        <v>3516229.68</v>
      </c>
      <c r="Y37" s="248">
        <f t="shared" si="98"/>
        <v>3317539.84</v>
      </c>
      <c r="Z37" s="248">
        <f t="shared" si="98"/>
        <v>2582535.1</v>
      </c>
      <c r="AA37" s="249">
        <f t="shared" si="25"/>
        <v>23727014.18</v>
      </c>
      <c r="AB37" s="248">
        <f t="shared" ref="AB37:AM37" si="99">AB10*0.02</f>
        <v>2689080.108</v>
      </c>
      <c r="AC37" s="248">
        <f t="shared" si="99"/>
        <v>1877186.168</v>
      </c>
      <c r="AD37" s="248">
        <f t="shared" si="99"/>
        <v>1383714.847</v>
      </c>
      <c r="AE37" s="248">
        <f t="shared" si="99"/>
        <v>2136773.782</v>
      </c>
      <c r="AF37" s="248">
        <f t="shared" si="99"/>
        <v>2339492.412</v>
      </c>
      <c r="AG37" s="248">
        <f t="shared" si="99"/>
        <v>2407283.736</v>
      </c>
      <c r="AH37" s="248">
        <f t="shared" si="99"/>
        <v>3534323.593</v>
      </c>
      <c r="AI37" s="248">
        <f t="shared" si="99"/>
        <v>3960586.115</v>
      </c>
      <c r="AJ37" s="248">
        <f t="shared" si="99"/>
        <v>3433910.88</v>
      </c>
      <c r="AK37" s="248">
        <f t="shared" si="99"/>
        <v>5028208.442</v>
      </c>
      <c r="AL37" s="248">
        <f t="shared" si="99"/>
        <v>4744081.971</v>
      </c>
      <c r="AM37" s="248">
        <f t="shared" si="99"/>
        <v>3999032.752</v>
      </c>
      <c r="AN37" s="249">
        <f t="shared" si="28"/>
        <v>37533674.81</v>
      </c>
    </row>
    <row r="38" ht="30.0" customHeight="1">
      <c r="A38" s="260" t="s">
        <v>356</v>
      </c>
      <c r="B38" s="248">
        <f t="shared" ref="B38:M38" si="100">B10*0.03</f>
        <v>0</v>
      </c>
      <c r="C38" s="248">
        <f t="shared" si="100"/>
        <v>341658</v>
      </c>
      <c r="D38" s="248">
        <f t="shared" si="100"/>
        <v>370500</v>
      </c>
      <c r="E38" s="248">
        <f t="shared" si="100"/>
        <v>927960</v>
      </c>
      <c r="F38" s="248">
        <f t="shared" si="100"/>
        <v>1211022</v>
      </c>
      <c r="G38" s="248">
        <f t="shared" si="100"/>
        <v>1356030</v>
      </c>
      <c r="H38" s="248">
        <f t="shared" si="100"/>
        <v>1879062</v>
      </c>
      <c r="I38" s="248">
        <f t="shared" si="100"/>
        <v>2403348</v>
      </c>
      <c r="J38" s="248">
        <f t="shared" si="100"/>
        <v>2156025</v>
      </c>
      <c r="K38" s="248">
        <f t="shared" si="100"/>
        <v>3746268</v>
      </c>
      <c r="L38" s="248">
        <f t="shared" si="100"/>
        <v>3534399</v>
      </c>
      <c r="M38" s="248">
        <f t="shared" si="100"/>
        <v>2800980</v>
      </c>
      <c r="N38" s="249">
        <f t="shared" si="21"/>
        <v>20727252</v>
      </c>
      <c r="O38" s="248">
        <f t="shared" ref="O38:Z38" si="101">O10*0.03</f>
        <v>1536765.6</v>
      </c>
      <c r="P38" s="248">
        <f t="shared" si="101"/>
        <v>1244994</v>
      </c>
      <c r="Q38" s="248">
        <f t="shared" si="101"/>
        <v>1138596.66</v>
      </c>
      <c r="R38" s="248">
        <f t="shared" si="101"/>
        <v>2427356.4</v>
      </c>
      <c r="S38" s="248">
        <f t="shared" si="101"/>
        <v>2409330.72</v>
      </c>
      <c r="T38" s="248">
        <f t="shared" si="101"/>
        <v>2095867.2</v>
      </c>
      <c r="U38" s="248">
        <f t="shared" si="101"/>
        <v>3546934.44</v>
      </c>
      <c r="V38" s="248">
        <f t="shared" si="101"/>
        <v>3928376.16</v>
      </c>
      <c r="W38" s="248">
        <f t="shared" si="101"/>
        <v>3137843.16</v>
      </c>
      <c r="X38" s="248">
        <f t="shared" si="101"/>
        <v>5274344.52</v>
      </c>
      <c r="Y38" s="248">
        <f t="shared" si="101"/>
        <v>4976309.76</v>
      </c>
      <c r="Z38" s="248">
        <f t="shared" si="101"/>
        <v>3873802.65</v>
      </c>
      <c r="AA38" s="249">
        <f t="shared" si="25"/>
        <v>35590521.27</v>
      </c>
      <c r="AB38" s="248">
        <f t="shared" ref="AB38:AM38" si="102">AB10*0.03</f>
        <v>4033620.162</v>
      </c>
      <c r="AC38" s="248">
        <f t="shared" si="102"/>
        <v>2815779.252</v>
      </c>
      <c r="AD38" s="248">
        <f t="shared" si="102"/>
        <v>2075572.27</v>
      </c>
      <c r="AE38" s="248">
        <f t="shared" si="102"/>
        <v>3205160.673</v>
      </c>
      <c r="AF38" s="248">
        <f t="shared" si="102"/>
        <v>3509238.619</v>
      </c>
      <c r="AG38" s="248">
        <f t="shared" si="102"/>
        <v>3610925.604</v>
      </c>
      <c r="AH38" s="248">
        <f t="shared" si="102"/>
        <v>5301485.389</v>
      </c>
      <c r="AI38" s="248">
        <f t="shared" si="102"/>
        <v>5940879.173</v>
      </c>
      <c r="AJ38" s="248">
        <f t="shared" si="102"/>
        <v>5150866.321</v>
      </c>
      <c r="AK38" s="248">
        <f t="shared" si="102"/>
        <v>7542312.664</v>
      </c>
      <c r="AL38" s="248">
        <f t="shared" si="102"/>
        <v>7116122.957</v>
      </c>
      <c r="AM38" s="248">
        <f t="shared" si="102"/>
        <v>5998549.128</v>
      </c>
      <c r="AN38" s="249">
        <f t="shared" si="28"/>
        <v>56300512.21</v>
      </c>
    </row>
    <row r="39" ht="30.0" customHeight="1">
      <c r="A39" s="260" t="s">
        <v>357</v>
      </c>
      <c r="B39" s="248">
        <f t="shared" ref="B39:M39" si="103">SUM(B12:B38)*0.006</f>
        <v>19998.14309</v>
      </c>
      <c r="C39" s="248">
        <f t="shared" si="103"/>
        <v>74963.42309</v>
      </c>
      <c r="D39" s="248">
        <f t="shared" si="103"/>
        <v>79578.14309</v>
      </c>
      <c r="E39" s="248">
        <f t="shared" si="103"/>
        <v>168771.7431</v>
      </c>
      <c r="F39" s="248">
        <f t="shared" si="103"/>
        <v>214061.6631</v>
      </c>
      <c r="G39" s="248">
        <f t="shared" si="103"/>
        <v>244596.2764</v>
      </c>
      <c r="H39" s="248">
        <f t="shared" si="103"/>
        <v>356394.2284</v>
      </c>
      <c r="I39" s="248">
        <f t="shared" si="103"/>
        <v>440279.9884</v>
      </c>
      <c r="J39" s="248">
        <f t="shared" si="103"/>
        <v>400708.3084</v>
      </c>
      <c r="K39" s="248">
        <f t="shared" si="103"/>
        <v>655147.1884</v>
      </c>
      <c r="L39" s="248">
        <f t="shared" si="103"/>
        <v>621248.1484</v>
      </c>
      <c r="M39" s="248">
        <f t="shared" si="103"/>
        <v>503901.1084</v>
      </c>
      <c r="N39" s="249">
        <f t="shared" si="21"/>
        <v>3779648.362</v>
      </c>
      <c r="O39" s="248">
        <f t="shared" ref="O39:Z39" si="104">SUM(O12:O38)*0.006</f>
        <v>318269.4459</v>
      </c>
      <c r="P39" s="248">
        <f t="shared" si="104"/>
        <v>271585.9899</v>
      </c>
      <c r="Q39" s="248">
        <f t="shared" si="104"/>
        <v>254562.4155</v>
      </c>
      <c r="R39" s="248">
        <f t="shared" si="104"/>
        <v>460763.9739</v>
      </c>
      <c r="S39" s="248">
        <f t="shared" si="104"/>
        <v>457879.8651</v>
      </c>
      <c r="T39" s="248">
        <f t="shared" si="104"/>
        <v>407725.7019</v>
      </c>
      <c r="U39" s="248">
        <f t="shared" si="104"/>
        <v>639896.4603</v>
      </c>
      <c r="V39" s="248">
        <f t="shared" si="104"/>
        <v>700927.1355</v>
      </c>
      <c r="W39" s="248">
        <f t="shared" si="104"/>
        <v>574441.8555</v>
      </c>
      <c r="X39" s="248">
        <f t="shared" si="104"/>
        <v>916282.0731</v>
      </c>
      <c r="Y39" s="248">
        <f t="shared" si="104"/>
        <v>861263.1782</v>
      </c>
      <c r="Z39" s="248">
        <f t="shared" si="104"/>
        <v>684862.0406</v>
      </c>
      <c r="AA39" s="249">
        <f t="shared" si="25"/>
        <v>6548460.136</v>
      </c>
      <c r="AB39" s="248">
        <f t="shared" ref="AB39:AM39" si="105">SUM(AB12:AB38)*0.006</f>
        <v>738405.8977</v>
      </c>
      <c r="AC39" s="248">
        <f t="shared" si="105"/>
        <v>543551.3521</v>
      </c>
      <c r="AD39" s="248">
        <f t="shared" si="105"/>
        <v>425118.235</v>
      </c>
      <c r="AE39" s="248">
        <f t="shared" si="105"/>
        <v>605852.3794</v>
      </c>
      <c r="AF39" s="248">
        <f t="shared" si="105"/>
        <v>654504.8507</v>
      </c>
      <c r="AG39" s="248">
        <f t="shared" si="105"/>
        <v>670774.7684</v>
      </c>
      <c r="AH39" s="248">
        <f t="shared" si="105"/>
        <v>941264.334</v>
      </c>
      <c r="AI39" s="248">
        <f t="shared" si="105"/>
        <v>1043567.339</v>
      </c>
      <c r="AJ39" s="248">
        <f t="shared" si="105"/>
        <v>917165.2831</v>
      </c>
      <c r="AK39" s="248">
        <f t="shared" si="105"/>
        <v>1299796.698</v>
      </c>
      <c r="AL39" s="248">
        <f t="shared" si="105"/>
        <v>1231606.345</v>
      </c>
      <c r="AM39" s="248">
        <f t="shared" si="105"/>
        <v>1052794.532</v>
      </c>
      <c r="AN39" s="249">
        <f t="shared" si="28"/>
        <v>10124402.01</v>
      </c>
    </row>
    <row r="40" ht="30.0" customHeight="1">
      <c r="A40" s="260" t="s">
        <v>358</v>
      </c>
      <c r="B40" s="248">
        <f t="shared" ref="B40:M40" si="106">B10*0.006</f>
        <v>0</v>
      </c>
      <c r="C40" s="248">
        <f t="shared" si="106"/>
        <v>68331.6</v>
      </c>
      <c r="D40" s="248">
        <f t="shared" si="106"/>
        <v>74100</v>
      </c>
      <c r="E40" s="248">
        <f t="shared" si="106"/>
        <v>185592</v>
      </c>
      <c r="F40" s="248">
        <f t="shared" si="106"/>
        <v>242204.4</v>
      </c>
      <c r="G40" s="248">
        <f t="shared" si="106"/>
        <v>271206</v>
      </c>
      <c r="H40" s="248">
        <f t="shared" si="106"/>
        <v>375812.4</v>
      </c>
      <c r="I40" s="248">
        <f t="shared" si="106"/>
        <v>480669.6</v>
      </c>
      <c r="J40" s="248">
        <f t="shared" si="106"/>
        <v>431205</v>
      </c>
      <c r="K40" s="248">
        <f t="shared" si="106"/>
        <v>749253.6</v>
      </c>
      <c r="L40" s="248">
        <f t="shared" si="106"/>
        <v>706879.8</v>
      </c>
      <c r="M40" s="248">
        <f t="shared" si="106"/>
        <v>560196</v>
      </c>
      <c r="N40" s="249">
        <f t="shared" si="21"/>
        <v>4145450.4</v>
      </c>
      <c r="O40" s="248">
        <f t="shared" ref="O40:Z40" si="107">O10*0.006</f>
        <v>307353.12</v>
      </c>
      <c r="P40" s="248">
        <f t="shared" si="107"/>
        <v>248998.8</v>
      </c>
      <c r="Q40" s="248">
        <f t="shared" si="107"/>
        <v>227719.332</v>
      </c>
      <c r="R40" s="248">
        <f t="shared" si="107"/>
        <v>485471.28</v>
      </c>
      <c r="S40" s="248">
        <f t="shared" si="107"/>
        <v>481866.144</v>
      </c>
      <c r="T40" s="248">
        <f t="shared" si="107"/>
        <v>419173.44</v>
      </c>
      <c r="U40" s="248">
        <f t="shared" si="107"/>
        <v>709386.888</v>
      </c>
      <c r="V40" s="248">
        <f t="shared" si="107"/>
        <v>785675.232</v>
      </c>
      <c r="W40" s="248">
        <f t="shared" si="107"/>
        <v>627568.632</v>
      </c>
      <c r="X40" s="248">
        <f t="shared" si="107"/>
        <v>1054868.904</v>
      </c>
      <c r="Y40" s="248">
        <f t="shared" si="107"/>
        <v>995261.952</v>
      </c>
      <c r="Z40" s="248">
        <f t="shared" si="107"/>
        <v>774760.53</v>
      </c>
      <c r="AA40" s="249">
        <f t="shared" si="25"/>
        <v>7118104.254</v>
      </c>
      <c r="AB40" s="248">
        <f t="shared" ref="AB40:AM40" si="108">SUM(AB17:AB39)*0.006</f>
        <v>673246.4063</v>
      </c>
      <c r="AC40" s="248">
        <f t="shared" si="108"/>
        <v>477222.7334</v>
      </c>
      <c r="AD40" s="248">
        <f t="shared" si="108"/>
        <v>358079.0176</v>
      </c>
      <c r="AE40" s="248">
        <f t="shared" si="108"/>
        <v>539897.5669</v>
      </c>
      <c r="AF40" s="248">
        <f t="shared" si="108"/>
        <v>588841.9531</v>
      </c>
      <c r="AG40" s="248">
        <f t="shared" si="108"/>
        <v>605209.4902</v>
      </c>
      <c r="AH40" s="248">
        <f t="shared" si="108"/>
        <v>877321.9933</v>
      </c>
      <c r="AI40" s="248">
        <f t="shared" si="108"/>
        <v>980238.8167</v>
      </c>
      <c r="AJ40" s="248">
        <f t="shared" si="108"/>
        <v>853078.348</v>
      </c>
      <c r="AK40" s="248">
        <f t="shared" si="108"/>
        <v>1238005.551</v>
      </c>
      <c r="AL40" s="248">
        <f t="shared" si="108"/>
        <v>1169406.056</v>
      </c>
      <c r="AM40" s="248">
        <f t="shared" si="108"/>
        <v>989521.3726</v>
      </c>
      <c r="AN40" s="249">
        <f t="shared" si="28"/>
        <v>9350069.306</v>
      </c>
    </row>
    <row r="41" ht="30.0" customHeight="1">
      <c r="A41" s="257" t="s">
        <v>359</v>
      </c>
      <c r="B41" s="258">
        <f t="shared" ref="B41:M41" si="109">SUM(B12:B40)</f>
        <v>3353021.991</v>
      </c>
      <c r="C41" s="258">
        <f t="shared" si="109"/>
        <v>12637198.87</v>
      </c>
      <c r="D41" s="258">
        <f t="shared" si="109"/>
        <v>13416701.99</v>
      </c>
      <c r="E41" s="258">
        <f t="shared" si="109"/>
        <v>28482987.59</v>
      </c>
      <c r="F41" s="258">
        <f t="shared" si="109"/>
        <v>36133209.91</v>
      </c>
      <c r="G41" s="258">
        <f t="shared" si="109"/>
        <v>41281848.34</v>
      </c>
      <c r="H41" s="258">
        <f t="shared" si="109"/>
        <v>60131244.7</v>
      </c>
      <c r="I41" s="258">
        <f t="shared" si="109"/>
        <v>74300947.66</v>
      </c>
      <c r="J41" s="258">
        <f t="shared" si="109"/>
        <v>67616631.38</v>
      </c>
      <c r="K41" s="258">
        <f t="shared" si="109"/>
        <v>110595598.9</v>
      </c>
      <c r="L41" s="258">
        <f t="shared" si="109"/>
        <v>104869486</v>
      </c>
      <c r="M41" s="258">
        <f t="shared" si="109"/>
        <v>85047615.18</v>
      </c>
      <c r="N41" s="249">
        <f t="shared" si="21"/>
        <v>637866492.5</v>
      </c>
      <c r="O41" s="258">
        <f t="shared" ref="O41:Z41" si="110">SUM(O12:O40)</f>
        <v>53670530.22</v>
      </c>
      <c r="P41" s="258">
        <f t="shared" si="110"/>
        <v>45784916.45</v>
      </c>
      <c r="Q41" s="258">
        <f t="shared" si="110"/>
        <v>42909351</v>
      </c>
      <c r="R41" s="258">
        <f t="shared" si="110"/>
        <v>77740230.91</v>
      </c>
      <c r="S41" s="258">
        <f t="shared" si="110"/>
        <v>77253056.87</v>
      </c>
      <c r="T41" s="258">
        <f t="shared" si="110"/>
        <v>68781182.8</v>
      </c>
      <c r="U41" s="258">
        <f t="shared" si="110"/>
        <v>107998693.4</v>
      </c>
      <c r="V41" s="258">
        <f t="shared" si="110"/>
        <v>118307791.6</v>
      </c>
      <c r="W41" s="258">
        <f t="shared" si="110"/>
        <v>96942319.74</v>
      </c>
      <c r="X41" s="258">
        <f t="shared" si="110"/>
        <v>154684829.8</v>
      </c>
      <c r="Y41" s="258">
        <f t="shared" si="110"/>
        <v>145400388.2</v>
      </c>
      <c r="Z41" s="258">
        <f t="shared" si="110"/>
        <v>115603296</v>
      </c>
      <c r="AA41" s="249">
        <f t="shared" si="25"/>
        <v>1105076587</v>
      </c>
      <c r="AB41" s="258">
        <f t="shared" ref="AB41:AM41" si="111">SUM(AB12:AB40)</f>
        <v>124479301.9</v>
      </c>
      <c r="AC41" s="258">
        <f t="shared" si="111"/>
        <v>91612666.1</v>
      </c>
      <c r="AD41" s="258">
        <f t="shared" si="111"/>
        <v>71636236.42</v>
      </c>
      <c r="AE41" s="258">
        <f t="shared" si="111"/>
        <v>102121146.5</v>
      </c>
      <c r="AF41" s="258">
        <f t="shared" si="111"/>
        <v>110327488.6</v>
      </c>
      <c r="AG41" s="258">
        <f t="shared" si="111"/>
        <v>113071779</v>
      </c>
      <c r="AH41" s="258">
        <f t="shared" si="111"/>
        <v>158695975.3</v>
      </c>
      <c r="AI41" s="258">
        <f t="shared" si="111"/>
        <v>175951696.1</v>
      </c>
      <c r="AJ41" s="258">
        <f t="shared" si="111"/>
        <v>154631124.1</v>
      </c>
      <c r="AK41" s="258">
        <f t="shared" si="111"/>
        <v>219170585.2</v>
      </c>
      <c r="AL41" s="258">
        <f t="shared" si="111"/>
        <v>207668736.5</v>
      </c>
      <c r="AM41" s="258">
        <f t="shared" si="111"/>
        <v>177508071.3</v>
      </c>
      <c r="AN41" s="249">
        <f t="shared" si="28"/>
        <v>1706874807</v>
      </c>
    </row>
    <row r="42" ht="30.0" customHeight="1">
      <c r="A42" s="5" t="s">
        <v>360</v>
      </c>
      <c r="B42" s="248">
        <f t="shared" ref="B42:M42" si="112">B10-B41</f>
        <v>-3353021.991</v>
      </c>
      <c r="C42" s="248">
        <f t="shared" si="112"/>
        <v>-1248598.871</v>
      </c>
      <c r="D42" s="248">
        <f t="shared" si="112"/>
        <v>-1066701.991</v>
      </c>
      <c r="E42" s="248">
        <f t="shared" si="112"/>
        <v>2449012.409</v>
      </c>
      <c r="F42" s="248">
        <f t="shared" si="112"/>
        <v>4234190.089</v>
      </c>
      <c r="G42" s="248">
        <f t="shared" si="112"/>
        <v>3919151.656</v>
      </c>
      <c r="H42" s="248">
        <f t="shared" si="112"/>
        <v>2504155.304</v>
      </c>
      <c r="I42" s="248">
        <f t="shared" si="112"/>
        <v>5810652.344</v>
      </c>
      <c r="J42" s="248">
        <f t="shared" si="112"/>
        <v>4250868.624</v>
      </c>
      <c r="K42" s="248">
        <f t="shared" si="112"/>
        <v>14280001.14</v>
      </c>
      <c r="L42" s="248">
        <f t="shared" si="112"/>
        <v>12943813.98</v>
      </c>
      <c r="M42" s="248">
        <f t="shared" si="112"/>
        <v>8318384.824</v>
      </c>
      <c r="N42" s="259">
        <f t="shared" si="21"/>
        <v>53041907.52</v>
      </c>
      <c r="O42" s="248">
        <f t="shared" ref="O42:Z42" si="113">O10-O41</f>
        <v>-2445010.222</v>
      </c>
      <c r="P42" s="248">
        <f t="shared" si="113"/>
        <v>-4285116.446</v>
      </c>
      <c r="Q42" s="248">
        <f t="shared" si="113"/>
        <v>-4956129.004</v>
      </c>
      <c r="R42" s="248">
        <f t="shared" si="113"/>
        <v>3171649.09</v>
      </c>
      <c r="S42" s="248">
        <f t="shared" si="113"/>
        <v>3057967.134</v>
      </c>
      <c r="T42" s="248">
        <f t="shared" si="113"/>
        <v>1081057.202</v>
      </c>
      <c r="U42" s="248">
        <f t="shared" si="113"/>
        <v>10232454.6</v>
      </c>
      <c r="V42" s="248">
        <f t="shared" si="113"/>
        <v>12638080.38</v>
      </c>
      <c r="W42" s="248">
        <f t="shared" si="113"/>
        <v>7652452.256</v>
      </c>
      <c r="X42" s="248">
        <f t="shared" si="113"/>
        <v>21126654.17</v>
      </c>
      <c r="Y42" s="248">
        <f t="shared" si="113"/>
        <v>20476603.83</v>
      </c>
      <c r="Z42" s="248">
        <f t="shared" si="113"/>
        <v>13523458.99</v>
      </c>
      <c r="AA42" s="249">
        <f t="shared" si="25"/>
        <v>81274121.97</v>
      </c>
      <c r="AB42" s="248">
        <f t="shared" ref="AB42:AM42" si="114">AB10-AB41</f>
        <v>9974703.482</v>
      </c>
      <c r="AC42" s="248">
        <f t="shared" si="114"/>
        <v>2246642.3</v>
      </c>
      <c r="AD42" s="248">
        <f t="shared" si="114"/>
        <v>-2450494.079</v>
      </c>
      <c r="AE42" s="248">
        <f t="shared" si="114"/>
        <v>4717542.58</v>
      </c>
      <c r="AF42" s="248">
        <f t="shared" si="114"/>
        <v>6647132.026</v>
      </c>
      <c r="AG42" s="248">
        <f t="shared" si="114"/>
        <v>7292407.807</v>
      </c>
      <c r="AH42" s="248">
        <f t="shared" si="114"/>
        <v>18020204.31</v>
      </c>
      <c r="AI42" s="248">
        <f t="shared" si="114"/>
        <v>22077609.7</v>
      </c>
      <c r="AJ42" s="248">
        <f t="shared" si="114"/>
        <v>17064419.88</v>
      </c>
      <c r="AK42" s="248">
        <f t="shared" si="114"/>
        <v>32239836.88</v>
      </c>
      <c r="AL42" s="248">
        <f t="shared" si="114"/>
        <v>29535362.02</v>
      </c>
      <c r="AM42" s="248">
        <f t="shared" si="114"/>
        <v>22443566.32</v>
      </c>
      <c r="AN42" s="249">
        <f t="shared" si="28"/>
        <v>169808933.2</v>
      </c>
    </row>
    <row r="43" ht="30.0" customHeight="1">
      <c r="A43" s="260" t="s">
        <v>361</v>
      </c>
      <c r="B43" s="247">
        <f t="shared" ref="B43:M43" si="115">IF(B42&gt;0,B42*0.35,0)</f>
        <v>0</v>
      </c>
      <c r="C43" s="247">
        <f t="shared" si="115"/>
        <v>0</v>
      </c>
      <c r="D43" s="247">
        <f t="shared" si="115"/>
        <v>0</v>
      </c>
      <c r="E43" s="247">
        <f t="shared" si="115"/>
        <v>857154.3431</v>
      </c>
      <c r="F43" s="247">
        <f t="shared" si="115"/>
        <v>1481966.531</v>
      </c>
      <c r="G43" s="247">
        <f t="shared" si="115"/>
        <v>1371703.079</v>
      </c>
      <c r="H43" s="247">
        <f t="shared" si="115"/>
        <v>876454.3562</v>
      </c>
      <c r="I43" s="247">
        <f t="shared" si="115"/>
        <v>2033728.32</v>
      </c>
      <c r="J43" s="247">
        <f t="shared" si="115"/>
        <v>1487804.018</v>
      </c>
      <c r="K43" s="247">
        <f t="shared" si="115"/>
        <v>4998000.4</v>
      </c>
      <c r="L43" s="247">
        <f t="shared" si="115"/>
        <v>4530334.894</v>
      </c>
      <c r="M43" s="247">
        <f t="shared" si="115"/>
        <v>2911434.688</v>
      </c>
      <c r="N43" s="259">
        <f t="shared" si="21"/>
        <v>20548580.63</v>
      </c>
      <c r="O43" s="247">
        <f t="shared" ref="O43:Z43" si="116">IF(O42&gt;0,O42*0.35,0)</f>
        <v>0</v>
      </c>
      <c r="P43" s="247">
        <f t="shared" si="116"/>
        <v>0</v>
      </c>
      <c r="Q43" s="247">
        <f t="shared" si="116"/>
        <v>0</v>
      </c>
      <c r="R43" s="247">
        <f t="shared" si="116"/>
        <v>1110077.181</v>
      </c>
      <c r="S43" s="247">
        <f t="shared" si="116"/>
        <v>1070288.497</v>
      </c>
      <c r="T43" s="247">
        <f t="shared" si="116"/>
        <v>378370.0206</v>
      </c>
      <c r="U43" s="247">
        <f t="shared" si="116"/>
        <v>3581359.108</v>
      </c>
      <c r="V43" s="247">
        <f t="shared" si="116"/>
        <v>4423328.132</v>
      </c>
      <c r="W43" s="247">
        <f t="shared" si="116"/>
        <v>2678358.29</v>
      </c>
      <c r="X43" s="247">
        <f t="shared" si="116"/>
        <v>7394328.958</v>
      </c>
      <c r="Y43" s="247">
        <f t="shared" si="116"/>
        <v>7166811.342</v>
      </c>
      <c r="Z43" s="247">
        <f t="shared" si="116"/>
        <v>4733210.648</v>
      </c>
      <c r="AA43" s="259">
        <f t="shared" si="25"/>
        <v>32536132.18</v>
      </c>
      <c r="AB43" s="247">
        <f t="shared" ref="AB43:AM43" si="117">IF(AB42&gt;0,AB42*0.35,0)</f>
        <v>3491146.219</v>
      </c>
      <c r="AC43" s="247">
        <f t="shared" si="117"/>
        <v>786324.8052</v>
      </c>
      <c r="AD43" s="247">
        <f t="shared" si="117"/>
        <v>0</v>
      </c>
      <c r="AE43" s="247">
        <f t="shared" si="117"/>
        <v>1651139.903</v>
      </c>
      <c r="AF43" s="247">
        <f t="shared" si="117"/>
        <v>2326496.209</v>
      </c>
      <c r="AG43" s="247">
        <f t="shared" si="117"/>
        <v>2552342.733</v>
      </c>
      <c r="AH43" s="247">
        <f t="shared" si="117"/>
        <v>6307071.507</v>
      </c>
      <c r="AI43" s="247">
        <f t="shared" si="117"/>
        <v>7727163.396</v>
      </c>
      <c r="AJ43" s="247">
        <f t="shared" si="117"/>
        <v>5972546.958</v>
      </c>
      <c r="AK43" s="247">
        <f t="shared" si="117"/>
        <v>11283942.91</v>
      </c>
      <c r="AL43" s="247">
        <f t="shared" si="117"/>
        <v>10337376.71</v>
      </c>
      <c r="AM43" s="247">
        <f t="shared" si="117"/>
        <v>7855248.212</v>
      </c>
      <c r="AN43" s="259">
        <f t="shared" si="28"/>
        <v>60290799.56</v>
      </c>
    </row>
    <row r="44" ht="30.0" customHeight="1">
      <c r="A44" s="257" t="s">
        <v>362</v>
      </c>
      <c r="B44" s="258">
        <f t="shared" ref="B44:M44" si="118">B42-B43</f>
        <v>-3353021.991</v>
      </c>
      <c r="C44" s="258">
        <f t="shared" si="118"/>
        <v>-1248598.871</v>
      </c>
      <c r="D44" s="258">
        <f t="shared" si="118"/>
        <v>-1066701.991</v>
      </c>
      <c r="E44" s="258">
        <f t="shared" si="118"/>
        <v>1591858.066</v>
      </c>
      <c r="F44" s="258">
        <f t="shared" si="118"/>
        <v>2752223.558</v>
      </c>
      <c r="G44" s="258">
        <f t="shared" si="118"/>
        <v>2547448.576</v>
      </c>
      <c r="H44" s="258">
        <f t="shared" si="118"/>
        <v>1627700.947</v>
      </c>
      <c r="I44" s="258">
        <f t="shared" si="118"/>
        <v>3776924.023</v>
      </c>
      <c r="J44" s="258">
        <f t="shared" si="118"/>
        <v>2763064.605</v>
      </c>
      <c r="K44" s="258">
        <f t="shared" si="118"/>
        <v>9282000.743</v>
      </c>
      <c r="L44" s="258">
        <f t="shared" si="118"/>
        <v>8413479.089</v>
      </c>
      <c r="M44" s="258">
        <f t="shared" si="118"/>
        <v>5406950.135</v>
      </c>
      <c r="N44" s="259">
        <f t="shared" si="21"/>
        <v>32493326.89</v>
      </c>
      <c r="O44" s="263">
        <f t="shared" ref="O44:Z44" si="119">O42-O43</f>
        <v>-2445010.222</v>
      </c>
      <c r="P44" s="263">
        <f t="shared" si="119"/>
        <v>-4285116.446</v>
      </c>
      <c r="Q44" s="263">
        <f t="shared" si="119"/>
        <v>-4956129.004</v>
      </c>
      <c r="R44" s="263">
        <f t="shared" si="119"/>
        <v>2061571.908</v>
      </c>
      <c r="S44" s="263">
        <f t="shared" si="119"/>
        <v>1987678.637</v>
      </c>
      <c r="T44" s="263">
        <f t="shared" si="119"/>
        <v>702687.1811</v>
      </c>
      <c r="U44" s="263">
        <f t="shared" si="119"/>
        <v>6651095.487</v>
      </c>
      <c r="V44" s="263">
        <f t="shared" si="119"/>
        <v>8214752.244</v>
      </c>
      <c r="W44" s="263">
        <f t="shared" si="119"/>
        <v>4974093.966</v>
      </c>
      <c r="X44" s="258">
        <f t="shared" si="119"/>
        <v>13732325.21</v>
      </c>
      <c r="Y44" s="258">
        <f t="shared" si="119"/>
        <v>13309792.49</v>
      </c>
      <c r="Z44" s="258">
        <f t="shared" si="119"/>
        <v>8790248.345</v>
      </c>
      <c r="AA44" s="259">
        <f t="shared" si="25"/>
        <v>48737989.8</v>
      </c>
      <c r="AB44" s="258">
        <f t="shared" ref="AB44:AM44" si="120">AB42-AB43</f>
        <v>6483557.263</v>
      </c>
      <c r="AC44" s="258">
        <f t="shared" si="120"/>
        <v>1460317.495</v>
      </c>
      <c r="AD44" s="258">
        <f t="shared" si="120"/>
        <v>-2450494.079</v>
      </c>
      <c r="AE44" s="258">
        <f t="shared" si="120"/>
        <v>3066402.677</v>
      </c>
      <c r="AF44" s="258">
        <f t="shared" si="120"/>
        <v>4320635.817</v>
      </c>
      <c r="AG44" s="258">
        <f t="shared" si="120"/>
        <v>4740065.075</v>
      </c>
      <c r="AH44" s="258">
        <f t="shared" si="120"/>
        <v>11713132.8</v>
      </c>
      <c r="AI44" s="258">
        <f t="shared" si="120"/>
        <v>14350446.31</v>
      </c>
      <c r="AJ44" s="258">
        <f t="shared" si="120"/>
        <v>11091872.92</v>
      </c>
      <c r="AK44" s="258">
        <f t="shared" si="120"/>
        <v>20955893.97</v>
      </c>
      <c r="AL44" s="258">
        <f t="shared" si="120"/>
        <v>19197985.31</v>
      </c>
      <c r="AM44" s="258">
        <f t="shared" si="120"/>
        <v>14588318.11</v>
      </c>
      <c r="AN44" s="259">
        <f t="shared" si="28"/>
        <v>109518133.7</v>
      </c>
    </row>
    <row r="45" ht="30.0" customHeight="1">
      <c r="A45" s="260" t="s">
        <v>363</v>
      </c>
      <c r="B45" s="248">
        <v>0.0</v>
      </c>
      <c r="C45" s="248">
        <v>0.0</v>
      </c>
      <c r="D45" s="248">
        <v>0.0</v>
      </c>
      <c r="E45" s="248">
        <v>0.0</v>
      </c>
      <c r="F45" s="248">
        <v>0.0</v>
      </c>
      <c r="G45" s="248">
        <v>1000000.0</v>
      </c>
      <c r="H45" s="248">
        <v>1000000.0</v>
      </c>
      <c r="I45" s="248">
        <v>2000000.0</v>
      </c>
      <c r="J45" s="248">
        <v>2000000.0</v>
      </c>
      <c r="K45" s="248">
        <v>4000000.0</v>
      </c>
      <c r="L45" s="248">
        <v>4000000.0</v>
      </c>
      <c r="M45" s="247">
        <v>4500000.0</v>
      </c>
      <c r="N45" s="259">
        <f t="shared" si="21"/>
        <v>18500000</v>
      </c>
      <c r="O45" s="248">
        <v>1000000.0</v>
      </c>
      <c r="P45" s="248">
        <v>1000000.0</v>
      </c>
      <c r="Q45" s="248">
        <v>0.0</v>
      </c>
      <c r="R45" s="248">
        <v>1500000.0</v>
      </c>
      <c r="S45" s="248">
        <v>1000000.0</v>
      </c>
      <c r="T45" s="248">
        <v>1000000.0</v>
      </c>
      <c r="U45" s="248">
        <v>4000000.0</v>
      </c>
      <c r="V45" s="248">
        <v>7000000.0</v>
      </c>
      <c r="W45" s="248">
        <v>6000000.0</v>
      </c>
      <c r="X45" s="248">
        <v>8000000.0</v>
      </c>
      <c r="Y45" s="248">
        <v>8000000.0</v>
      </c>
      <c r="Z45" s="248">
        <v>8000000.0</v>
      </c>
      <c r="AA45" s="249">
        <f t="shared" si="25"/>
        <v>46500000</v>
      </c>
      <c r="AB45" s="248">
        <v>5000000.0</v>
      </c>
      <c r="AC45" s="248">
        <v>2500000.0</v>
      </c>
      <c r="AD45" s="248">
        <v>3000000.0</v>
      </c>
      <c r="AE45" s="248">
        <v>8000000.0</v>
      </c>
      <c r="AF45" s="248">
        <v>7000000.0</v>
      </c>
      <c r="AG45" s="248">
        <v>7000000.0</v>
      </c>
      <c r="AH45" s="248">
        <v>1.2E7</v>
      </c>
      <c r="AI45" s="248">
        <v>1.2E7</v>
      </c>
      <c r="AJ45" s="248">
        <v>1.3E7</v>
      </c>
      <c r="AK45" s="248">
        <v>1.6E7</v>
      </c>
      <c r="AL45" s="248">
        <v>1.8E7</v>
      </c>
      <c r="AM45" s="248">
        <v>2.0E7</v>
      </c>
      <c r="AN45" s="259">
        <f t="shared" si="28"/>
        <v>123500000</v>
      </c>
    </row>
    <row r="46" ht="30.0" customHeight="1">
      <c r="A46" s="257" t="s">
        <v>364</v>
      </c>
      <c r="B46" s="258">
        <f t="shared" ref="B46:M46" si="121">B44-B45</f>
        <v>-3353021.991</v>
      </c>
      <c r="C46" s="258">
        <f t="shared" si="121"/>
        <v>-1248598.871</v>
      </c>
      <c r="D46" s="258">
        <f t="shared" si="121"/>
        <v>-1066701.991</v>
      </c>
      <c r="E46" s="258">
        <f t="shared" si="121"/>
        <v>1591858.066</v>
      </c>
      <c r="F46" s="258">
        <f t="shared" si="121"/>
        <v>2752223.558</v>
      </c>
      <c r="G46" s="258">
        <f t="shared" si="121"/>
        <v>1547448.576</v>
      </c>
      <c r="H46" s="258">
        <f t="shared" si="121"/>
        <v>627700.9473</v>
      </c>
      <c r="I46" s="258">
        <f t="shared" si="121"/>
        <v>1776924.023</v>
      </c>
      <c r="J46" s="258">
        <f t="shared" si="121"/>
        <v>763064.6053</v>
      </c>
      <c r="K46" s="258">
        <f t="shared" si="121"/>
        <v>5282000.743</v>
      </c>
      <c r="L46" s="258">
        <f t="shared" si="121"/>
        <v>4413479.089</v>
      </c>
      <c r="M46" s="258">
        <f t="shared" si="121"/>
        <v>906950.1353</v>
      </c>
      <c r="N46" s="259">
        <f t="shared" si="21"/>
        <v>13993326.89</v>
      </c>
      <c r="O46" s="258">
        <f t="shared" ref="O46:Z46" si="122">O44-O45</f>
        <v>-3445010.222</v>
      </c>
      <c r="P46" s="258">
        <f t="shared" si="122"/>
        <v>-5285116.446</v>
      </c>
      <c r="Q46" s="258">
        <f t="shared" si="122"/>
        <v>-4956129.004</v>
      </c>
      <c r="R46" s="258">
        <f t="shared" si="122"/>
        <v>561571.9083</v>
      </c>
      <c r="S46" s="258">
        <f t="shared" si="122"/>
        <v>987678.6374</v>
      </c>
      <c r="T46" s="258">
        <f t="shared" si="122"/>
        <v>-297312.8189</v>
      </c>
      <c r="U46" s="258">
        <f t="shared" si="122"/>
        <v>2651095.487</v>
      </c>
      <c r="V46" s="258">
        <f t="shared" si="122"/>
        <v>1214752.244</v>
      </c>
      <c r="W46" s="258">
        <f t="shared" si="122"/>
        <v>-1025906.034</v>
      </c>
      <c r="X46" s="258">
        <f t="shared" si="122"/>
        <v>5732325.208</v>
      </c>
      <c r="Y46" s="258">
        <f t="shared" si="122"/>
        <v>5309792.492</v>
      </c>
      <c r="Z46" s="258">
        <f t="shared" si="122"/>
        <v>790248.3454</v>
      </c>
      <c r="AA46" s="259">
        <f t="shared" si="25"/>
        <v>2237989.797</v>
      </c>
      <c r="AB46" s="258">
        <f t="shared" ref="AB46:AM46" si="123">AB44-AB45</f>
        <v>1483557.263</v>
      </c>
      <c r="AC46" s="258">
        <f t="shared" si="123"/>
        <v>-1039682.505</v>
      </c>
      <c r="AD46" s="258">
        <f t="shared" si="123"/>
        <v>-5450494.079</v>
      </c>
      <c r="AE46" s="258">
        <f t="shared" si="123"/>
        <v>-4933597.323</v>
      </c>
      <c r="AF46" s="258">
        <f t="shared" si="123"/>
        <v>-2679364.183</v>
      </c>
      <c r="AG46" s="258">
        <f t="shared" si="123"/>
        <v>-2259934.925</v>
      </c>
      <c r="AH46" s="258">
        <f t="shared" si="123"/>
        <v>-286867.2007</v>
      </c>
      <c r="AI46" s="258">
        <f t="shared" si="123"/>
        <v>2350446.306</v>
      </c>
      <c r="AJ46" s="258">
        <f t="shared" si="123"/>
        <v>-1908127.079</v>
      </c>
      <c r="AK46" s="258">
        <f t="shared" si="123"/>
        <v>4955893.972</v>
      </c>
      <c r="AL46" s="258">
        <f t="shared" si="123"/>
        <v>1197985.311</v>
      </c>
      <c r="AM46" s="258">
        <f t="shared" si="123"/>
        <v>-5411681.891</v>
      </c>
      <c r="AN46" s="259">
        <f t="shared" si="28"/>
        <v>-13981866.33</v>
      </c>
    </row>
    <row r="47" ht="30.0" customHeight="1">
      <c r="A47" s="257" t="s">
        <v>365</v>
      </c>
      <c r="B47" s="258">
        <f>B46</f>
        <v>-3353021.991</v>
      </c>
      <c r="C47" s="258">
        <f t="shared" ref="C47:M47" si="124">B47+C46</f>
        <v>-4601620.862</v>
      </c>
      <c r="D47" s="258">
        <f t="shared" si="124"/>
        <v>-5668322.853</v>
      </c>
      <c r="E47" s="258">
        <f t="shared" si="124"/>
        <v>-4076464.788</v>
      </c>
      <c r="F47" s="258">
        <f t="shared" si="124"/>
        <v>-1324241.23</v>
      </c>
      <c r="G47" s="258">
        <f t="shared" si="124"/>
        <v>223207.3461</v>
      </c>
      <c r="H47" s="258">
        <f t="shared" si="124"/>
        <v>850908.2934</v>
      </c>
      <c r="I47" s="258">
        <f t="shared" si="124"/>
        <v>2627832.317</v>
      </c>
      <c r="J47" s="258">
        <f t="shared" si="124"/>
        <v>3390896.922</v>
      </c>
      <c r="K47" s="258">
        <f t="shared" si="124"/>
        <v>8672897.665</v>
      </c>
      <c r="L47" s="258">
        <f t="shared" si="124"/>
        <v>13086376.75</v>
      </c>
      <c r="M47" s="258">
        <f t="shared" si="124"/>
        <v>13993326.89</v>
      </c>
      <c r="N47" s="259">
        <f>SUM(K47:M47)</f>
        <v>35752601.31</v>
      </c>
      <c r="O47" s="258">
        <f>M47+O46</f>
        <v>10548316.67</v>
      </c>
      <c r="P47" s="258">
        <f t="shared" ref="P47:Z47" si="125">O47+P46</f>
        <v>5263200.221</v>
      </c>
      <c r="Q47" s="258">
        <f t="shared" si="125"/>
        <v>307071.2172</v>
      </c>
      <c r="R47" s="258">
        <f t="shared" si="125"/>
        <v>868643.1255</v>
      </c>
      <c r="S47" s="258">
        <f t="shared" si="125"/>
        <v>1856321.763</v>
      </c>
      <c r="T47" s="258">
        <f t="shared" si="125"/>
        <v>1559008.944</v>
      </c>
      <c r="U47" s="258">
        <f t="shared" si="125"/>
        <v>4210104.431</v>
      </c>
      <c r="V47" s="258">
        <f t="shared" si="125"/>
        <v>5424856.675</v>
      </c>
      <c r="W47" s="258">
        <f t="shared" si="125"/>
        <v>4398950.642</v>
      </c>
      <c r="X47" s="258">
        <f t="shared" si="125"/>
        <v>10131275.85</v>
      </c>
      <c r="Y47" s="258">
        <f t="shared" si="125"/>
        <v>15441068.34</v>
      </c>
      <c r="Z47" s="258">
        <f t="shared" si="125"/>
        <v>16231316.69</v>
      </c>
      <c r="AA47" s="259">
        <f t="shared" si="25"/>
        <v>76240134.56</v>
      </c>
      <c r="AB47" s="258">
        <f>Z47+AB46</f>
        <v>17714873.95</v>
      </c>
      <c r="AC47" s="258">
        <f t="shared" ref="AC47:AM47" si="126">AB47+AC46</f>
        <v>16675191.45</v>
      </c>
      <c r="AD47" s="258">
        <f t="shared" si="126"/>
        <v>11224697.37</v>
      </c>
      <c r="AE47" s="258">
        <f t="shared" si="126"/>
        <v>6291100.044</v>
      </c>
      <c r="AF47" s="258">
        <f t="shared" si="126"/>
        <v>3611735.861</v>
      </c>
      <c r="AG47" s="258">
        <f t="shared" si="126"/>
        <v>1351800.935</v>
      </c>
      <c r="AH47" s="258">
        <f t="shared" si="126"/>
        <v>1064933.735</v>
      </c>
      <c r="AI47" s="258">
        <f t="shared" si="126"/>
        <v>3415380.041</v>
      </c>
      <c r="AJ47" s="258">
        <f t="shared" si="126"/>
        <v>1507252.962</v>
      </c>
      <c r="AK47" s="258">
        <f t="shared" si="126"/>
        <v>6463146.935</v>
      </c>
      <c r="AL47" s="258">
        <f t="shared" si="126"/>
        <v>7661132.246</v>
      </c>
      <c r="AM47" s="258">
        <f t="shared" si="126"/>
        <v>2249450.354</v>
      </c>
      <c r="AN47" s="259">
        <f t="shared" si="28"/>
        <v>79230695.88</v>
      </c>
    </row>
    <row r="48" ht="30.0" customHeight="1">
      <c r="A48" s="1"/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6"/>
      <c r="AA48" s="186"/>
      <c r="AB48" s="186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</row>
    <row r="49" ht="30.0" customHeight="1">
      <c r="A49" s="264" t="s">
        <v>366</v>
      </c>
      <c r="B49" s="265">
        <f>IF(MIN(B47:AN47)&lt;0,MIN(B47:AN47)*-1,0)</f>
        <v>5668322.853</v>
      </c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</row>
    <row r="50" ht="26.25" customHeight="1">
      <c r="A50" s="1"/>
      <c r="C50" s="238"/>
      <c r="D50" s="238"/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</row>
    <row r="51" ht="26.25" customHeight="1">
      <c r="A51" s="1"/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</row>
    <row r="52" ht="26.25" customHeight="1">
      <c r="A52" s="1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</row>
    <row r="53" ht="26.25" customHeight="1">
      <c r="A53" s="1"/>
      <c r="B53" s="238"/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</row>
    <row r="54" ht="26.25" customHeight="1">
      <c r="A54" s="1"/>
      <c r="B54" s="238"/>
      <c r="C54" s="238"/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</row>
    <row r="55" ht="26.25" customHeight="1">
      <c r="A55" s="1"/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38"/>
      <c r="AL55" s="238"/>
      <c r="AM55" s="238"/>
      <c r="AN55" s="238"/>
    </row>
    <row r="56" ht="26.25" customHeight="1">
      <c r="A56" s="1"/>
      <c r="B56" s="238"/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238"/>
      <c r="AL56" s="238"/>
      <c r="AM56" s="238"/>
      <c r="AN56" s="238"/>
    </row>
    <row r="57" ht="26.25" customHeight="1">
      <c r="A57" s="1"/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</row>
    <row r="58" ht="26.25" customHeight="1">
      <c r="A58" s="1"/>
      <c r="B58" s="238"/>
      <c r="C58" s="238"/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238"/>
      <c r="AL58" s="238"/>
      <c r="AM58" s="238"/>
      <c r="AN58" s="238"/>
    </row>
    <row r="59" ht="26.25" customHeight="1">
      <c r="A59" s="1"/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</row>
    <row r="60" ht="26.25" customHeight="1">
      <c r="A60" s="1"/>
      <c r="B60" s="238"/>
      <c r="C60" s="238"/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</row>
    <row r="61" ht="26.25" customHeight="1">
      <c r="A61" s="1"/>
      <c r="B61" s="238"/>
      <c r="C61" s="238"/>
      <c r="D61" s="238"/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</row>
    <row r="62" ht="26.25" customHeight="1">
      <c r="A62" s="1"/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</row>
    <row r="63" ht="26.25" customHeight="1">
      <c r="A63" s="1"/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38"/>
      <c r="AG63" s="238"/>
      <c r="AH63" s="238"/>
      <c r="AI63" s="238"/>
      <c r="AJ63" s="238"/>
      <c r="AK63" s="238"/>
      <c r="AL63" s="238"/>
      <c r="AM63" s="238"/>
      <c r="AN63" s="238"/>
    </row>
    <row r="64" ht="26.25" customHeight="1">
      <c r="A64" s="1"/>
      <c r="B64" s="238"/>
      <c r="C64" s="238"/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38"/>
      <c r="T64" s="238"/>
      <c r="U64" s="238"/>
      <c r="V64" s="238"/>
      <c r="W64" s="238"/>
      <c r="X64" s="238"/>
      <c r="Y64" s="238"/>
      <c r="Z64" s="238"/>
      <c r="AA64" s="238"/>
      <c r="AB64" s="238"/>
      <c r="AC64" s="238"/>
      <c r="AD64" s="238"/>
      <c r="AE64" s="238"/>
      <c r="AF64" s="238"/>
      <c r="AG64" s="238"/>
      <c r="AH64" s="238"/>
      <c r="AI64" s="238"/>
      <c r="AJ64" s="238"/>
      <c r="AK64" s="238"/>
      <c r="AL64" s="238"/>
      <c r="AM64" s="238"/>
      <c r="AN64" s="238"/>
    </row>
    <row r="65" ht="26.25" customHeight="1">
      <c r="A65" s="1"/>
      <c r="B65" s="238"/>
      <c r="C65" s="238"/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</row>
    <row r="66" ht="26.25" customHeight="1">
      <c r="A66" s="1"/>
      <c r="B66" s="238"/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238"/>
      <c r="AL66" s="238"/>
      <c r="AM66" s="238"/>
      <c r="AN66" s="238"/>
    </row>
    <row r="67" ht="26.25" customHeight="1">
      <c r="A67" s="1"/>
      <c r="B67" s="238"/>
      <c r="C67" s="238"/>
      <c r="D67" s="238"/>
      <c r="E67" s="238"/>
      <c r="F67" s="238"/>
      <c r="G67" s="238"/>
      <c r="H67" s="238"/>
      <c r="I67" s="238"/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238"/>
      <c r="AL67" s="238"/>
      <c r="AM67" s="238"/>
      <c r="AN67" s="238"/>
    </row>
    <row r="68" ht="26.25" customHeight="1">
      <c r="A68" s="1"/>
      <c r="B68" s="238"/>
      <c r="C68" s="238"/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8"/>
      <c r="AK68" s="238"/>
      <c r="AL68" s="238"/>
      <c r="AM68" s="238"/>
      <c r="AN68" s="238"/>
    </row>
    <row r="69" ht="26.25" customHeight="1">
      <c r="A69" s="1"/>
      <c r="B69" s="238"/>
      <c r="C69" s="238"/>
      <c r="D69" s="238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238"/>
      <c r="AC69" s="238"/>
      <c r="AD69" s="238"/>
      <c r="AE69" s="238"/>
      <c r="AF69" s="238"/>
      <c r="AG69" s="238"/>
      <c r="AH69" s="238"/>
      <c r="AI69" s="238"/>
      <c r="AJ69" s="238"/>
      <c r="AK69" s="238"/>
      <c r="AL69" s="238"/>
      <c r="AM69" s="238"/>
      <c r="AN69" s="238"/>
    </row>
    <row r="70" ht="26.25" customHeight="1">
      <c r="A70" s="1"/>
      <c r="B70" s="238"/>
      <c r="C70" s="238"/>
      <c r="D70" s="238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238"/>
      <c r="AD70" s="238"/>
      <c r="AE70" s="238"/>
      <c r="AF70" s="238"/>
      <c r="AG70" s="238"/>
      <c r="AH70" s="238"/>
      <c r="AI70" s="238"/>
      <c r="AJ70" s="238"/>
      <c r="AK70" s="238"/>
      <c r="AL70" s="238"/>
      <c r="AM70" s="238"/>
      <c r="AN70" s="238"/>
    </row>
    <row r="71" ht="26.25" customHeight="1">
      <c r="A71" s="1"/>
      <c r="B71" s="238"/>
      <c r="C71" s="238"/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238"/>
      <c r="AD71" s="238"/>
      <c r="AE71" s="238"/>
      <c r="AF71" s="238"/>
      <c r="AG71" s="238"/>
      <c r="AH71" s="238"/>
      <c r="AI71" s="238"/>
      <c r="AJ71" s="238"/>
      <c r="AK71" s="238"/>
      <c r="AL71" s="238"/>
      <c r="AM71" s="238"/>
      <c r="AN71" s="238"/>
    </row>
    <row r="72" ht="26.25" customHeight="1">
      <c r="A72" s="1"/>
      <c r="B72" s="238"/>
      <c r="C72" s="238"/>
      <c r="D72" s="238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238"/>
      <c r="AD72" s="238"/>
      <c r="AE72" s="238"/>
      <c r="AF72" s="238"/>
      <c r="AG72" s="238"/>
      <c r="AH72" s="238"/>
      <c r="AI72" s="238"/>
      <c r="AJ72" s="238"/>
      <c r="AK72" s="238"/>
      <c r="AL72" s="238"/>
      <c r="AM72" s="238"/>
      <c r="AN72" s="238"/>
    </row>
    <row r="73" ht="26.25" customHeight="1">
      <c r="A73" s="1"/>
      <c r="B73" s="238"/>
      <c r="C73" s="238"/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38"/>
      <c r="AL73" s="238"/>
      <c r="AM73" s="238"/>
      <c r="AN73" s="238"/>
    </row>
    <row r="74" ht="26.25" customHeight="1">
      <c r="A74" s="1"/>
      <c r="B74" s="238"/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</row>
    <row r="75" ht="26.25" customHeight="1">
      <c r="A75" s="1"/>
      <c r="B75" s="238"/>
      <c r="C75" s="238"/>
      <c r="D75" s="238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238"/>
      <c r="AD75" s="238"/>
      <c r="AE75" s="238"/>
      <c r="AF75" s="238"/>
      <c r="AG75" s="238"/>
      <c r="AH75" s="238"/>
      <c r="AI75" s="238"/>
      <c r="AJ75" s="238"/>
      <c r="AK75" s="238"/>
      <c r="AL75" s="238"/>
      <c r="AM75" s="238"/>
      <c r="AN75" s="238"/>
    </row>
    <row r="76" ht="26.25" customHeight="1">
      <c r="A76" s="1"/>
      <c r="B76" s="238"/>
      <c r="C76" s="238"/>
      <c r="D76" s="238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38"/>
      <c r="T76" s="238"/>
      <c r="U76" s="238"/>
      <c r="V76" s="238"/>
      <c r="W76" s="238"/>
      <c r="X76" s="238"/>
      <c r="Y76" s="238"/>
      <c r="Z76" s="238"/>
      <c r="AA76" s="238"/>
      <c r="AB76" s="238"/>
      <c r="AC76" s="238"/>
      <c r="AD76" s="238"/>
      <c r="AE76" s="238"/>
      <c r="AF76" s="238"/>
      <c r="AG76" s="238"/>
      <c r="AH76" s="238"/>
      <c r="AI76" s="238"/>
      <c r="AJ76" s="238"/>
      <c r="AK76" s="238"/>
      <c r="AL76" s="238"/>
      <c r="AM76" s="238"/>
      <c r="AN76" s="238"/>
    </row>
    <row r="77" ht="26.25" customHeight="1">
      <c r="A77" s="1"/>
      <c r="B77" s="238"/>
      <c r="C77" s="238"/>
      <c r="D77" s="238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38"/>
      <c r="T77" s="238"/>
      <c r="U77" s="238"/>
      <c r="V77" s="238"/>
      <c r="W77" s="238"/>
      <c r="X77" s="238"/>
      <c r="Y77" s="238"/>
      <c r="Z77" s="238"/>
      <c r="AA77" s="238"/>
      <c r="AB77" s="238"/>
      <c r="AC77" s="238"/>
      <c r="AD77" s="238"/>
      <c r="AE77" s="238"/>
      <c r="AF77" s="238"/>
      <c r="AG77" s="238"/>
      <c r="AH77" s="238"/>
      <c r="AI77" s="238"/>
      <c r="AJ77" s="238"/>
      <c r="AK77" s="238"/>
      <c r="AL77" s="238"/>
      <c r="AM77" s="238"/>
      <c r="AN77" s="238"/>
    </row>
    <row r="78" ht="26.25" customHeight="1">
      <c r="A78" s="1"/>
      <c r="B78" s="238"/>
      <c r="C78" s="238"/>
      <c r="D78" s="238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</row>
    <row r="79" ht="26.25" customHeight="1">
      <c r="A79" s="1"/>
      <c r="B79" s="238"/>
      <c r="C79" s="238"/>
      <c r="D79" s="238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38"/>
      <c r="T79" s="238"/>
      <c r="U79" s="238"/>
      <c r="V79" s="238"/>
      <c r="W79" s="238"/>
      <c r="X79" s="238"/>
      <c r="Y79" s="238"/>
      <c r="Z79" s="238"/>
      <c r="AA79" s="238"/>
      <c r="AB79" s="238"/>
      <c r="AC79" s="238"/>
      <c r="AD79" s="238"/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</row>
    <row r="80" ht="26.25" customHeight="1">
      <c r="A80" s="1"/>
      <c r="B80" s="238"/>
      <c r="C80" s="238"/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38"/>
      <c r="T80" s="238"/>
      <c r="U80" s="238"/>
      <c r="V80" s="238"/>
      <c r="W80" s="238"/>
      <c r="X80" s="238"/>
      <c r="Y80" s="238"/>
      <c r="Z80" s="238"/>
      <c r="AA80" s="238"/>
      <c r="AB80" s="238"/>
      <c r="AC80" s="238"/>
      <c r="AD80" s="238"/>
      <c r="AE80" s="238"/>
      <c r="AF80" s="238"/>
      <c r="AG80" s="238"/>
      <c r="AH80" s="238"/>
      <c r="AI80" s="238"/>
      <c r="AJ80" s="238"/>
      <c r="AK80" s="238"/>
      <c r="AL80" s="238"/>
      <c r="AM80" s="238"/>
      <c r="AN80" s="238"/>
    </row>
    <row r="81" ht="26.25" customHeight="1">
      <c r="A81" s="1"/>
      <c r="B81" s="238"/>
      <c r="C81" s="238"/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</row>
    <row r="82" ht="26.25" customHeight="1">
      <c r="A82" s="1"/>
      <c r="B82" s="238"/>
      <c r="C82" s="238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8"/>
      <c r="AA82" s="238"/>
      <c r="AB82" s="238"/>
      <c r="AC82" s="238"/>
      <c r="AD82" s="238"/>
      <c r="AE82" s="238"/>
      <c r="AF82" s="238"/>
      <c r="AG82" s="238"/>
      <c r="AH82" s="238"/>
      <c r="AI82" s="238"/>
      <c r="AJ82" s="238"/>
      <c r="AK82" s="238"/>
      <c r="AL82" s="238"/>
      <c r="AM82" s="238"/>
      <c r="AN82" s="238"/>
    </row>
    <row r="83" ht="26.25" customHeight="1">
      <c r="A83" s="1"/>
      <c r="B83" s="238"/>
      <c r="C83" s="238"/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38"/>
      <c r="T83" s="238"/>
      <c r="U83" s="238"/>
      <c r="V83" s="238"/>
      <c r="W83" s="238"/>
      <c r="X83" s="238"/>
      <c r="Y83" s="238"/>
      <c r="Z83" s="238"/>
      <c r="AA83" s="238"/>
      <c r="AB83" s="238"/>
      <c r="AC83" s="238"/>
      <c r="AD83" s="238"/>
      <c r="AE83" s="238"/>
      <c r="AF83" s="238"/>
      <c r="AG83" s="238"/>
      <c r="AH83" s="238"/>
      <c r="AI83" s="238"/>
      <c r="AJ83" s="238"/>
      <c r="AK83" s="238"/>
      <c r="AL83" s="238"/>
      <c r="AM83" s="238"/>
      <c r="AN83" s="238"/>
    </row>
    <row r="84" ht="26.25" customHeight="1">
      <c r="A84" s="1"/>
      <c r="B84" s="238"/>
      <c r="C84" s="238"/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38"/>
      <c r="T84" s="238"/>
      <c r="U84" s="238"/>
      <c r="V84" s="238"/>
      <c r="W84" s="238"/>
      <c r="X84" s="238"/>
      <c r="Y84" s="238"/>
      <c r="Z84" s="238"/>
      <c r="AA84" s="238"/>
      <c r="AB84" s="238"/>
      <c r="AC84" s="238"/>
      <c r="AD84" s="238"/>
      <c r="AE84" s="238"/>
      <c r="AF84" s="238"/>
      <c r="AG84" s="238"/>
      <c r="AH84" s="238"/>
      <c r="AI84" s="238"/>
      <c r="AJ84" s="238"/>
      <c r="AK84" s="238"/>
      <c r="AL84" s="238"/>
      <c r="AM84" s="238"/>
      <c r="AN84" s="238"/>
    </row>
    <row r="85" ht="26.25" customHeight="1">
      <c r="A85" s="1"/>
      <c r="B85" s="238"/>
      <c r="C85" s="238"/>
      <c r="D85" s="238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238"/>
      <c r="AD85" s="238"/>
      <c r="AE85" s="238"/>
      <c r="AF85" s="238"/>
      <c r="AG85" s="238"/>
      <c r="AH85" s="238"/>
      <c r="AI85" s="238"/>
      <c r="AJ85" s="238"/>
      <c r="AK85" s="238"/>
      <c r="AL85" s="238"/>
      <c r="AM85" s="238"/>
      <c r="AN85" s="238"/>
    </row>
    <row r="86" ht="26.25" customHeight="1">
      <c r="A86" s="1"/>
      <c r="B86" s="238"/>
      <c r="C86" s="238"/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38"/>
      <c r="T86" s="238"/>
      <c r="U86" s="238"/>
      <c r="V86" s="238"/>
      <c r="W86" s="238"/>
      <c r="X86" s="238"/>
      <c r="Y86" s="238"/>
      <c r="Z86" s="238"/>
      <c r="AA86" s="238"/>
      <c r="AB86" s="238"/>
      <c r="AC86" s="238"/>
      <c r="AD86" s="238"/>
      <c r="AE86" s="238"/>
      <c r="AF86" s="238"/>
      <c r="AG86" s="238"/>
      <c r="AH86" s="238"/>
      <c r="AI86" s="238"/>
      <c r="AJ86" s="238"/>
      <c r="AK86" s="238"/>
      <c r="AL86" s="238"/>
      <c r="AM86" s="238"/>
      <c r="AN86" s="238"/>
    </row>
    <row r="87" ht="26.25" customHeight="1">
      <c r="A87" s="1"/>
      <c r="B87" s="238"/>
      <c r="C87" s="238"/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238"/>
      <c r="AC87" s="238"/>
      <c r="AD87" s="238"/>
      <c r="AE87" s="238"/>
      <c r="AF87" s="238"/>
      <c r="AG87" s="238"/>
      <c r="AH87" s="238"/>
      <c r="AI87" s="238"/>
      <c r="AJ87" s="238"/>
      <c r="AK87" s="238"/>
      <c r="AL87" s="238"/>
      <c r="AM87" s="238"/>
      <c r="AN87" s="238"/>
    </row>
    <row r="88" ht="26.25" customHeight="1">
      <c r="A88" s="1"/>
      <c r="B88" s="238"/>
      <c r="C88" s="238"/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38"/>
      <c r="T88" s="238"/>
      <c r="U88" s="238"/>
      <c r="V88" s="238"/>
      <c r="W88" s="238"/>
      <c r="X88" s="238"/>
      <c r="Y88" s="238"/>
      <c r="Z88" s="238"/>
      <c r="AA88" s="238"/>
      <c r="AB88" s="238"/>
      <c r="AC88" s="238"/>
      <c r="AD88" s="238"/>
      <c r="AE88" s="238"/>
      <c r="AF88" s="238"/>
      <c r="AG88" s="238"/>
      <c r="AH88" s="238"/>
      <c r="AI88" s="238"/>
      <c r="AJ88" s="238"/>
      <c r="AK88" s="238"/>
      <c r="AL88" s="238"/>
      <c r="AM88" s="238"/>
      <c r="AN88" s="238"/>
    </row>
    <row r="89" ht="26.25" customHeight="1">
      <c r="A89" s="1"/>
      <c r="B89" s="238"/>
      <c r="C89" s="238"/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38"/>
      <c r="T89" s="238"/>
      <c r="U89" s="238"/>
      <c r="V89" s="238"/>
      <c r="W89" s="238"/>
      <c r="X89" s="238"/>
      <c r="Y89" s="238"/>
      <c r="Z89" s="238"/>
      <c r="AA89" s="238"/>
      <c r="AB89" s="238"/>
      <c r="AC89" s="238"/>
      <c r="AD89" s="238"/>
      <c r="AE89" s="238"/>
      <c r="AF89" s="238"/>
      <c r="AG89" s="238"/>
      <c r="AH89" s="238"/>
      <c r="AI89" s="238"/>
      <c r="AJ89" s="238"/>
      <c r="AK89" s="238"/>
      <c r="AL89" s="238"/>
      <c r="AM89" s="238"/>
      <c r="AN89" s="238"/>
    </row>
    <row r="90" ht="26.25" customHeight="1">
      <c r="A90" s="1"/>
      <c r="B90" s="238"/>
      <c r="C90" s="238"/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38"/>
      <c r="T90" s="238"/>
      <c r="U90" s="238"/>
      <c r="V90" s="238"/>
      <c r="W90" s="238"/>
      <c r="X90" s="238"/>
      <c r="Y90" s="238"/>
      <c r="Z90" s="238"/>
      <c r="AA90" s="238"/>
      <c r="AB90" s="238"/>
      <c r="AC90" s="238"/>
      <c r="AD90" s="238"/>
      <c r="AE90" s="238"/>
      <c r="AF90" s="238"/>
      <c r="AG90" s="238"/>
      <c r="AH90" s="238"/>
      <c r="AI90" s="238"/>
      <c r="AJ90" s="238"/>
      <c r="AK90" s="238"/>
      <c r="AL90" s="238"/>
      <c r="AM90" s="238"/>
      <c r="AN90" s="238"/>
    </row>
    <row r="91" ht="26.25" customHeight="1">
      <c r="A91" s="1"/>
      <c r="B91" s="238"/>
      <c r="C91" s="238"/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38"/>
      <c r="T91" s="238"/>
      <c r="U91" s="238"/>
      <c r="V91" s="238"/>
      <c r="W91" s="238"/>
      <c r="X91" s="238"/>
      <c r="Y91" s="238"/>
      <c r="Z91" s="238"/>
      <c r="AA91" s="238"/>
      <c r="AB91" s="238"/>
      <c r="AC91" s="238"/>
      <c r="AD91" s="238"/>
      <c r="AE91" s="238"/>
      <c r="AF91" s="238"/>
      <c r="AG91" s="238"/>
      <c r="AH91" s="238"/>
      <c r="AI91" s="238"/>
      <c r="AJ91" s="238"/>
      <c r="AK91" s="238"/>
      <c r="AL91" s="238"/>
      <c r="AM91" s="238"/>
      <c r="AN91" s="238"/>
    </row>
    <row r="92" ht="26.25" customHeight="1">
      <c r="A92" s="1"/>
      <c r="B92" s="238"/>
      <c r="C92" s="238"/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38"/>
      <c r="T92" s="238"/>
      <c r="U92" s="238"/>
      <c r="V92" s="238"/>
      <c r="W92" s="238"/>
      <c r="X92" s="238"/>
      <c r="Y92" s="238"/>
      <c r="Z92" s="238"/>
      <c r="AA92" s="238"/>
      <c r="AB92" s="238"/>
      <c r="AC92" s="238"/>
      <c r="AD92" s="238"/>
      <c r="AE92" s="238"/>
      <c r="AF92" s="238"/>
      <c r="AG92" s="238"/>
      <c r="AH92" s="238"/>
      <c r="AI92" s="238"/>
      <c r="AJ92" s="238"/>
      <c r="AK92" s="238"/>
      <c r="AL92" s="238"/>
      <c r="AM92" s="238"/>
      <c r="AN92" s="238"/>
    </row>
    <row r="93" ht="26.25" customHeight="1">
      <c r="A93" s="1"/>
      <c r="B93" s="238"/>
      <c r="C93" s="238"/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38"/>
      <c r="T93" s="238"/>
      <c r="U93" s="238"/>
      <c r="V93" s="238"/>
      <c r="W93" s="238"/>
      <c r="X93" s="238"/>
      <c r="Y93" s="238"/>
      <c r="Z93" s="238"/>
      <c r="AA93" s="238"/>
      <c r="AB93" s="238"/>
      <c r="AC93" s="238"/>
      <c r="AD93" s="238"/>
      <c r="AE93" s="238"/>
      <c r="AF93" s="238"/>
      <c r="AG93" s="238"/>
      <c r="AH93" s="238"/>
      <c r="AI93" s="238"/>
      <c r="AJ93" s="238"/>
      <c r="AK93" s="238"/>
      <c r="AL93" s="238"/>
      <c r="AM93" s="238"/>
      <c r="AN93" s="238"/>
    </row>
    <row r="94" ht="26.25" customHeight="1">
      <c r="A94" s="1"/>
      <c r="B94" s="238"/>
      <c r="C94" s="238"/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38"/>
      <c r="T94" s="238"/>
      <c r="U94" s="238"/>
      <c r="V94" s="238"/>
      <c r="W94" s="238"/>
      <c r="X94" s="238"/>
      <c r="Y94" s="238"/>
      <c r="Z94" s="238"/>
      <c r="AA94" s="238"/>
      <c r="AB94" s="238"/>
      <c r="AC94" s="238"/>
      <c r="AD94" s="238"/>
      <c r="AE94" s="238"/>
      <c r="AF94" s="238"/>
      <c r="AG94" s="238"/>
      <c r="AH94" s="238"/>
      <c r="AI94" s="238"/>
      <c r="AJ94" s="238"/>
      <c r="AK94" s="238"/>
      <c r="AL94" s="238"/>
      <c r="AM94" s="238"/>
      <c r="AN94" s="238"/>
    </row>
    <row r="95" ht="26.25" customHeight="1">
      <c r="A95" s="1"/>
      <c r="B95" s="238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38"/>
      <c r="AL95" s="238"/>
      <c r="AM95" s="238"/>
      <c r="AN95" s="238"/>
    </row>
    <row r="96" ht="26.25" customHeight="1">
      <c r="A96" s="1"/>
      <c r="B96" s="238"/>
      <c r="C96" s="238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38"/>
      <c r="T96" s="238"/>
      <c r="U96" s="238"/>
      <c r="V96" s="238"/>
      <c r="W96" s="238"/>
      <c r="X96" s="238"/>
      <c r="Y96" s="238"/>
      <c r="Z96" s="238"/>
      <c r="AA96" s="238"/>
      <c r="AB96" s="238"/>
      <c r="AC96" s="238"/>
      <c r="AD96" s="238"/>
      <c r="AE96" s="238"/>
      <c r="AF96" s="238"/>
      <c r="AG96" s="238"/>
      <c r="AH96" s="238"/>
      <c r="AI96" s="238"/>
      <c r="AJ96" s="238"/>
      <c r="AK96" s="238"/>
      <c r="AL96" s="238"/>
      <c r="AM96" s="238"/>
      <c r="AN96" s="238"/>
    </row>
    <row r="97" ht="26.25" customHeight="1">
      <c r="A97" s="1"/>
      <c r="B97" s="238"/>
      <c r="C97" s="238"/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38"/>
      <c r="T97" s="238"/>
      <c r="U97" s="238"/>
      <c r="V97" s="238"/>
      <c r="W97" s="238"/>
      <c r="X97" s="238"/>
      <c r="Y97" s="238"/>
      <c r="Z97" s="238"/>
      <c r="AA97" s="238"/>
      <c r="AB97" s="238"/>
      <c r="AC97" s="238"/>
      <c r="AD97" s="238"/>
      <c r="AE97" s="238"/>
      <c r="AF97" s="238"/>
      <c r="AG97" s="238"/>
      <c r="AH97" s="238"/>
      <c r="AI97" s="238"/>
      <c r="AJ97" s="238"/>
      <c r="AK97" s="238"/>
      <c r="AL97" s="238"/>
      <c r="AM97" s="238"/>
      <c r="AN97" s="238"/>
    </row>
    <row r="98" ht="26.25" customHeight="1">
      <c r="A98" s="1"/>
      <c r="B98" s="238"/>
      <c r="C98" s="238"/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38"/>
      <c r="T98" s="238"/>
      <c r="U98" s="238"/>
      <c r="V98" s="238"/>
      <c r="W98" s="238"/>
      <c r="X98" s="238"/>
      <c r="Y98" s="238"/>
      <c r="Z98" s="238"/>
      <c r="AA98" s="238"/>
      <c r="AB98" s="238"/>
      <c r="AC98" s="238"/>
      <c r="AD98" s="238"/>
      <c r="AE98" s="238"/>
      <c r="AF98" s="238"/>
      <c r="AG98" s="238"/>
      <c r="AH98" s="238"/>
      <c r="AI98" s="238"/>
      <c r="AJ98" s="238"/>
      <c r="AK98" s="238"/>
      <c r="AL98" s="238"/>
      <c r="AM98" s="238"/>
      <c r="AN98" s="238"/>
    </row>
    <row r="99" ht="26.25" customHeight="1">
      <c r="A99" s="1"/>
      <c r="B99" s="238"/>
      <c r="C99" s="238"/>
      <c r="D99" s="238"/>
      <c r="E99" s="238"/>
      <c r="F99" s="238"/>
      <c r="G99" s="238"/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38"/>
      <c r="T99" s="238"/>
      <c r="U99" s="238"/>
      <c r="V99" s="238"/>
      <c r="W99" s="238"/>
      <c r="X99" s="238"/>
      <c r="Y99" s="238"/>
      <c r="Z99" s="238"/>
      <c r="AA99" s="238"/>
      <c r="AB99" s="238"/>
      <c r="AC99" s="238"/>
      <c r="AD99" s="238"/>
      <c r="AE99" s="238"/>
      <c r="AF99" s="238"/>
      <c r="AG99" s="238"/>
      <c r="AH99" s="238"/>
      <c r="AI99" s="238"/>
      <c r="AJ99" s="238"/>
      <c r="AK99" s="238"/>
      <c r="AL99" s="238"/>
      <c r="AM99" s="238"/>
      <c r="AN99" s="238"/>
    </row>
    <row r="100" ht="26.25" customHeight="1">
      <c r="A100" s="1"/>
      <c r="B100" s="238"/>
      <c r="C100" s="238"/>
      <c r="D100" s="238"/>
      <c r="E100" s="238"/>
      <c r="F100" s="238"/>
      <c r="G100" s="238"/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38"/>
      <c r="T100" s="238"/>
      <c r="U100" s="238"/>
      <c r="V100" s="238"/>
      <c r="W100" s="238"/>
      <c r="X100" s="238"/>
      <c r="Y100" s="238"/>
      <c r="Z100" s="238"/>
      <c r="AA100" s="238"/>
      <c r="AB100" s="238"/>
      <c r="AC100" s="238"/>
      <c r="AD100" s="238"/>
      <c r="AE100" s="238"/>
      <c r="AF100" s="238"/>
      <c r="AG100" s="238"/>
      <c r="AH100" s="238"/>
      <c r="AI100" s="238"/>
      <c r="AJ100" s="238"/>
      <c r="AK100" s="238"/>
      <c r="AL100" s="238"/>
      <c r="AM100" s="238"/>
      <c r="AN100" s="238"/>
    </row>
    <row r="101" ht="26.25" customHeight="1">
      <c r="A101" s="1"/>
      <c r="B101" s="238"/>
      <c r="C101" s="238"/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38"/>
      <c r="T101" s="238"/>
      <c r="U101" s="238"/>
      <c r="V101" s="238"/>
      <c r="W101" s="238"/>
      <c r="X101" s="238"/>
      <c r="Y101" s="238"/>
      <c r="Z101" s="238"/>
      <c r="AA101" s="238"/>
      <c r="AB101" s="238"/>
      <c r="AC101" s="238"/>
      <c r="AD101" s="238"/>
      <c r="AE101" s="238"/>
      <c r="AF101" s="238"/>
      <c r="AG101" s="238"/>
      <c r="AH101" s="238"/>
      <c r="AI101" s="238"/>
      <c r="AJ101" s="238"/>
      <c r="AK101" s="238"/>
      <c r="AL101" s="238"/>
      <c r="AM101" s="238"/>
      <c r="AN101" s="238"/>
    </row>
    <row r="102" ht="26.25" customHeight="1">
      <c r="A102" s="1"/>
      <c r="B102" s="238"/>
      <c r="C102" s="238"/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38"/>
      <c r="T102" s="238"/>
      <c r="U102" s="238"/>
      <c r="V102" s="238"/>
      <c r="W102" s="238"/>
      <c r="X102" s="238"/>
      <c r="Y102" s="238"/>
      <c r="Z102" s="238"/>
      <c r="AA102" s="238"/>
      <c r="AB102" s="238"/>
      <c r="AC102" s="238"/>
      <c r="AD102" s="238"/>
      <c r="AE102" s="238"/>
      <c r="AF102" s="238"/>
      <c r="AG102" s="238"/>
      <c r="AH102" s="238"/>
      <c r="AI102" s="238"/>
      <c r="AJ102" s="238"/>
      <c r="AK102" s="238"/>
      <c r="AL102" s="238"/>
      <c r="AM102" s="238"/>
      <c r="AN102" s="238"/>
    </row>
    <row r="103" ht="26.25" customHeight="1">
      <c r="A103" s="1"/>
      <c r="B103" s="238"/>
      <c r="C103" s="238"/>
      <c r="D103" s="238"/>
      <c r="E103" s="238"/>
      <c r="F103" s="238"/>
      <c r="G103" s="238"/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38"/>
      <c r="T103" s="238"/>
      <c r="U103" s="238"/>
      <c r="V103" s="238"/>
      <c r="W103" s="238"/>
      <c r="X103" s="238"/>
      <c r="Y103" s="238"/>
      <c r="Z103" s="238"/>
      <c r="AA103" s="238"/>
      <c r="AB103" s="238"/>
      <c r="AC103" s="238"/>
      <c r="AD103" s="238"/>
      <c r="AE103" s="238"/>
      <c r="AF103" s="238"/>
      <c r="AG103" s="238"/>
      <c r="AH103" s="238"/>
      <c r="AI103" s="238"/>
      <c r="AJ103" s="238"/>
      <c r="AK103" s="238"/>
      <c r="AL103" s="238"/>
      <c r="AM103" s="238"/>
      <c r="AN103" s="238"/>
    </row>
    <row r="104" ht="26.25" customHeight="1">
      <c r="A104" s="1"/>
      <c r="B104" s="238"/>
      <c r="C104" s="238"/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38"/>
      <c r="T104" s="238"/>
      <c r="U104" s="238"/>
      <c r="V104" s="238"/>
      <c r="W104" s="238"/>
      <c r="X104" s="238"/>
      <c r="Y104" s="238"/>
      <c r="Z104" s="238"/>
      <c r="AA104" s="238"/>
      <c r="AB104" s="238"/>
      <c r="AC104" s="238"/>
      <c r="AD104" s="238"/>
      <c r="AE104" s="238"/>
      <c r="AF104" s="238"/>
      <c r="AG104" s="238"/>
      <c r="AH104" s="238"/>
      <c r="AI104" s="238"/>
      <c r="AJ104" s="238"/>
      <c r="AK104" s="238"/>
      <c r="AL104" s="238"/>
      <c r="AM104" s="238"/>
      <c r="AN104" s="238"/>
    </row>
    <row r="105" ht="26.25" customHeight="1">
      <c r="A105" s="1"/>
      <c r="B105" s="238"/>
      <c r="C105" s="238"/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38"/>
      <c r="T105" s="238"/>
      <c r="U105" s="238"/>
      <c r="V105" s="238"/>
      <c r="W105" s="238"/>
      <c r="X105" s="238"/>
      <c r="Y105" s="238"/>
      <c r="Z105" s="238"/>
      <c r="AA105" s="238"/>
      <c r="AB105" s="238"/>
      <c r="AC105" s="238"/>
      <c r="AD105" s="238"/>
      <c r="AE105" s="238"/>
      <c r="AF105" s="238"/>
      <c r="AG105" s="238"/>
      <c r="AH105" s="238"/>
      <c r="AI105" s="238"/>
      <c r="AJ105" s="238"/>
      <c r="AK105" s="238"/>
      <c r="AL105" s="238"/>
      <c r="AM105" s="238"/>
      <c r="AN105" s="238"/>
    </row>
    <row r="106" ht="26.25" customHeight="1">
      <c r="A106" s="1"/>
      <c r="B106" s="238"/>
      <c r="C106" s="238"/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38"/>
      <c r="T106" s="238"/>
      <c r="U106" s="238"/>
      <c r="V106" s="238"/>
      <c r="W106" s="238"/>
      <c r="X106" s="238"/>
      <c r="Y106" s="238"/>
      <c r="Z106" s="238"/>
      <c r="AA106" s="238"/>
      <c r="AB106" s="238"/>
      <c r="AC106" s="238"/>
      <c r="AD106" s="238"/>
      <c r="AE106" s="238"/>
      <c r="AF106" s="238"/>
      <c r="AG106" s="238"/>
      <c r="AH106" s="238"/>
      <c r="AI106" s="238"/>
      <c r="AJ106" s="238"/>
      <c r="AK106" s="238"/>
      <c r="AL106" s="238"/>
      <c r="AM106" s="238"/>
      <c r="AN106" s="238"/>
    </row>
    <row r="107" ht="26.25" customHeight="1">
      <c r="A107" s="1"/>
      <c r="B107" s="238"/>
      <c r="C107" s="238"/>
      <c r="D107" s="238"/>
      <c r="E107" s="238"/>
      <c r="F107" s="238"/>
      <c r="G107" s="238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38"/>
      <c r="T107" s="238"/>
      <c r="U107" s="238"/>
      <c r="V107" s="238"/>
      <c r="W107" s="238"/>
      <c r="X107" s="238"/>
      <c r="Y107" s="238"/>
      <c r="Z107" s="238"/>
      <c r="AA107" s="238"/>
      <c r="AB107" s="238"/>
      <c r="AC107" s="238"/>
      <c r="AD107" s="238"/>
      <c r="AE107" s="238"/>
      <c r="AF107" s="238"/>
      <c r="AG107" s="238"/>
      <c r="AH107" s="238"/>
      <c r="AI107" s="238"/>
      <c r="AJ107" s="238"/>
      <c r="AK107" s="238"/>
      <c r="AL107" s="238"/>
      <c r="AM107" s="238"/>
      <c r="AN107" s="238"/>
    </row>
    <row r="108" ht="26.25" customHeight="1">
      <c r="A108" s="1"/>
      <c r="B108" s="238"/>
      <c r="C108" s="238"/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38"/>
      <c r="T108" s="238"/>
      <c r="U108" s="238"/>
      <c r="V108" s="238"/>
      <c r="W108" s="238"/>
      <c r="X108" s="238"/>
      <c r="Y108" s="238"/>
      <c r="Z108" s="238"/>
      <c r="AA108" s="238"/>
      <c r="AB108" s="238"/>
      <c r="AC108" s="238"/>
      <c r="AD108" s="238"/>
      <c r="AE108" s="238"/>
      <c r="AF108" s="238"/>
      <c r="AG108" s="238"/>
      <c r="AH108" s="238"/>
      <c r="AI108" s="238"/>
      <c r="AJ108" s="238"/>
      <c r="AK108" s="238"/>
      <c r="AL108" s="238"/>
      <c r="AM108" s="238"/>
      <c r="AN108" s="238"/>
    </row>
    <row r="109" ht="26.25" customHeight="1">
      <c r="A109" s="1"/>
      <c r="B109" s="238"/>
      <c r="C109" s="238"/>
      <c r="D109" s="238"/>
      <c r="E109" s="238"/>
      <c r="F109" s="238"/>
      <c r="G109" s="238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38"/>
      <c r="T109" s="238"/>
      <c r="U109" s="238"/>
      <c r="V109" s="238"/>
      <c r="W109" s="238"/>
      <c r="X109" s="238"/>
      <c r="Y109" s="238"/>
      <c r="Z109" s="238"/>
      <c r="AA109" s="238"/>
      <c r="AB109" s="238"/>
      <c r="AC109" s="238"/>
      <c r="AD109" s="238"/>
      <c r="AE109" s="238"/>
      <c r="AF109" s="238"/>
      <c r="AG109" s="238"/>
      <c r="AH109" s="238"/>
      <c r="AI109" s="238"/>
      <c r="AJ109" s="238"/>
      <c r="AK109" s="238"/>
      <c r="AL109" s="238"/>
      <c r="AM109" s="238"/>
      <c r="AN109" s="238"/>
    </row>
    <row r="110" ht="26.25" customHeight="1">
      <c r="A110" s="1"/>
      <c r="B110" s="238"/>
      <c r="C110" s="238"/>
      <c r="D110" s="238"/>
      <c r="E110" s="238"/>
      <c r="F110" s="238"/>
      <c r="G110" s="238"/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38"/>
      <c r="T110" s="238"/>
      <c r="U110" s="238"/>
      <c r="V110" s="238"/>
      <c r="W110" s="238"/>
      <c r="X110" s="238"/>
      <c r="Y110" s="238"/>
      <c r="Z110" s="238"/>
      <c r="AA110" s="238"/>
      <c r="AB110" s="238"/>
      <c r="AC110" s="238"/>
      <c r="AD110" s="238"/>
      <c r="AE110" s="238"/>
      <c r="AF110" s="238"/>
      <c r="AG110" s="238"/>
      <c r="AH110" s="238"/>
      <c r="AI110" s="238"/>
      <c r="AJ110" s="238"/>
      <c r="AK110" s="238"/>
      <c r="AL110" s="238"/>
      <c r="AM110" s="238"/>
      <c r="AN110" s="238"/>
    </row>
    <row r="111" ht="26.25" customHeight="1">
      <c r="A111" s="1"/>
      <c r="B111" s="238"/>
      <c r="C111" s="238"/>
      <c r="D111" s="238"/>
      <c r="E111" s="238"/>
      <c r="F111" s="238"/>
      <c r="G111" s="238"/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38"/>
      <c r="T111" s="238"/>
      <c r="U111" s="238"/>
      <c r="V111" s="238"/>
      <c r="W111" s="238"/>
      <c r="X111" s="238"/>
      <c r="Y111" s="238"/>
      <c r="Z111" s="238"/>
      <c r="AA111" s="238"/>
      <c r="AB111" s="238"/>
      <c r="AC111" s="238"/>
      <c r="AD111" s="238"/>
      <c r="AE111" s="238"/>
      <c r="AF111" s="238"/>
      <c r="AG111" s="238"/>
      <c r="AH111" s="238"/>
      <c r="AI111" s="238"/>
      <c r="AJ111" s="238"/>
      <c r="AK111" s="238"/>
      <c r="AL111" s="238"/>
      <c r="AM111" s="238"/>
      <c r="AN111" s="238"/>
    </row>
    <row r="112" ht="26.25" customHeight="1">
      <c r="A112" s="1"/>
      <c r="B112" s="238"/>
      <c r="C112" s="238"/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38"/>
      <c r="T112" s="238"/>
      <c r="U112" s="238"/>
      <c r="V112" s="238"/>
      <c r="W112" s="238"/>
      <c r="X112" s="238"/>
      <c r="Y112" s="238"/>
      <c r="Z112" s="238"/>
      <c r="AA112" s="238"/>
      <c r="AB112" s="238"/>
      <c r="AC112" s="238"/>
      <c r="AD112" s="238"/>
      <c r="AE112" s="238"/>
      <c r="AF112" s="238"/>
      <c r="AG112" s="238"/>
      <c r="AH112" s="238"/>
      <c r="AI112" s="238"/>
      <c r="AJ112" s="238"/>
      <c r="AK112" s="238"/>
      <c r="AL112" s="238"/>
      <c r="AM112" s="238"/>
      <c r="AN112" s="238"/>
    </row>
    <row r="113" ht="26.25" customHeight="1">
      <c r="A113" s="1"/>
      <c r="B113" s="238"/>
      <c r="C113" s="238"/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38"/>
      <c r="T113" s="238"/>
      <c r="U113" s="238"/>
      <c r="V113" s="238"/>
      <c r="W113" s="238"/>
      <c r="X113" s="238"/>
      <c r="Y113" s="238"/>
      <c r="Z113" s="238"/>
      <c r="AA113" s="238"/>
      <c r="AB113" s="238"/>
      <c r="AC113" s="238"/>
      <c r="AD113" s="238"/>
      <c r="AE113" s="238"/>
      <c r="AF113" s="238"/>
      <c r="AG113" s="238"/>
      <c r="AH113" s="238"/>
      <c r="AI113" s="238"/>
      <c r="AJ113" s="238"/>
      <c r="AK113" s="238"/>
      <c r="AL113" s="238"/>
      <c r="AM113" s="238"/>
      <c r="AN113" s="238"/>
    </row>
    <row r="114" ht="26.25" customHeight="1">
      <c r="A114" s="1"/>
      <c r="B114" s="238"/>
      <c r="C114" s="238"/>
      <c r="D114" s="238"/>
      <c r="E114" s="238"/>
      <c r="F114" s="238"/>
      <c r="G114" s="238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38"/>
      <c r="T114" s="238"/>
      <c r="U114" s="238"/>
      <c r="V114" s="238"/>
      <c r="W114" s="238"/>
      <c r="X114" s="238"/>
      <c r="Y114" s="238"/>
      <c r="Z114" s="238"/>
      <c r="AA114" s="238"/>
      <c r="AB114" s="238"/>
      <c r="AC114" s="238"/>
      <c r="AD114" s="238"/>
      <c r="AE114" s="238"/>
      <c r="AF114" s="238"/>
      <c r="AG114" s="238"/>
      <c r="AH114" s="238"/>
      <c r="AI114" s="238"/>
      <c r="AJ114" s="238"/>
      <c r="AK114" s="238"/>
      <c r="AL114" s="238"/>
      <c r="AM114" s="238"/>
      <c r="AN114" s="238"/>
    </row>
    <row r="115" ht="26.25" customHeight="1">
      <c r="A115" s="1"/>
      <c r="B115" s="238"/>
      <c r="C115" s="238"/>
      <c r="D115" s="238"/>
      <c r="E115" s="238"/>
      <c r="F115" s="238"/>
      <c r="G115" s="238"/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38"/>
      <c r="T115" s="238"/>
      <c r="U115" s="238"/>
      <c r="V115" s="238"/>
      <c r="W115" s="238"/>
      <c r="X115" s="238"/>
      <c r="Y115" s="238"/>
      <c r="Z115" s="238"/>
      <c r="AA115" s="238"/>
      <c r="AB115" s="238"/>
      <c r="AC115" s="238"/>
      <c r="AD115" s="238"/>
      <c r="AE115" s="238"/>
      <c r="AF115" s="238"/>
      <c r="AG115" s="238"/>
      <c r="AH115" s="238"/>
      <c r="AI115" s="238"/>
      <c r="AJ115" s="238"/>
      <c r="AK115" s="238"/>
      <c r="AL115" s="238"/>
      <c r="AM115" s="238"/>
      <c r="AN115" s="238"/>
    </row>
    <row r="116" ht="26.25" customHeight="1">
      <c r="A116" s="1"/>
      <c r="B116" s="238"/>
      <c r="C116" s="238"/>
      <c r="D116" s="238"/>
      <c r="E116" s="238"/>
      <c r="F116" s="238"/>
      <c r="G116" s="238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38"/>
      <c r="T116" s="238"/>
      <c r="U116" s="238"/>
      <c r="V116" s="238"/>
      <c r="W116" s="238"/>
      <c r="X116" s="238"/>
      <c r="Y116" s="238"/>
      <c r="Z116" s="238"/>
      <c r="AA116" s="238"/>
      <c r="AB116" s="238"/>
      <c r="AC116" s="238"/>
      <c r="AD116" s="238"/>
      <c r="AE116" s="238"/>
      <c r="AF116" s="238"/>
      <c r="AG116" s="238"/>
      <c r="AH116" s="238"/>
      <c r="AI116" s="238"/>
      <c r="AJ116" s="238"/>
      <c r="AK116" s="238"/>
      <c r="AL116" s="238"/>
      <c r="AM116" s="238"/>
      <c r="AN116" s="238"/>
    </row>
    <row r="117" ht="26.25" customHeight="1">
      <c r="A117" s="1"/>
      <c r="B117" s="238"/>
      <c r="C117" s="238"/>
      <c r="D117" s="238"/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38"/>
      <c r="T117" s="238"/>
      <c r="U117" s="238"/>
      <c r="V117" s="238"/>
      <c r="W117" s="238"/>
      <c r="X117" s="238"/>
      <c r="Y117" s="238"/>
      <c r="Z117" s="238"/>
      <c r="AA117" s="238"/>
      <c r="AB117" s="238"/>
      <c r="AC117" s="238"/>
      <c r="AD117" s="238"/>
      <c r="AE117" s="238"/>
      <c r="AF117" s="238"/>
      <c r="AG117" s="238"/>
      <c r="AH117" s="238"/>
      <c r="AI117" s="238"/>
      <c r="AJ117" s="238"/>
      <c r="AK117" s="238"/>
      <c r="AL117" s="238"/>
      <c r="AM117" s="238"/>
      <c r="AN117" s="238"/>
    </row>
    <row r="118" ht="26.25" customHeight="1">
      <c r="A118" s="1"/>
      <c r="B118" s="238"/>
      <c r="C118" s="238"/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38"/>
      <c r="T118" s="238"/>
      <c r="U118" s="238"/>
      <c r="V118" s="238"/>
      <c r="W118" s="238"/>
      <c r="X118" s="238"/>
      <c r="Y118" s="238"/>
      <c r="Z118" s="238"/>
      <c r="AA118" s="238"/>
      <c r="AB118" s="238"/>
      <c r="AC118" s="238"/>
      <c r="AD118" s="238"/>
      <c r="AE118" s="238"/>
      <c r="AF118" s="238"/>
      <c r="AG118" s="238"/>
      <c r="AH118" s="238"/>
      <c r="AI118" s="238"/>
      <c r="AJ118" s="238"/>
      <c r="AK118" s="238"/>
      <c r="AL118" s="238"/>
      <c r="AM118" s="238"/>
      <c r="AN118" s="238"/>
    </row>
    <row r="119" ht="26.25" customHeight="1">
      <c r="A119" s="1"/>
      <c r="B119" s="238"/>
      <c r="C119" s="238"/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38"/>
      <c r="T119" s="238"/>
      <c r="U119" s="238"/>
      <c r="V119" s="238"/>
      <c r="W119" s="238"/>
      <c r="X119" s="238"/>
      <c r="Y119" s="238"/>
      <c r="Z119" s="238"/>
      <c r="AA119" s="238"/>
      <c r="AB119" s="238"/>
      <c r="AC119" s="238"/>
      <c r="AD119" s="238"/>
      <c r="AE119" s="238"/>
      <c r="AF119" s="238"/>
      <c r="AG119" s="238"/>
      <c r="AH119" s="238"/>
      <c r="AI119" s="238"/>
      <c r="AJ119" s="238"/>
      <c r="AK119" s="238"/>
      <c r="AL119" s="238"/>
      <c r="AM119" s="238"/>
      <c r="AN119" s="238"/>
    </row>
    <row r="120" ht="26.25" customHeight="1">
      <c r="A120" s="1"/>
      <c r="B120" s="238"/>
      <c r="C120" s="238"/>
      <c r="D120" s="238"/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38"/>
      <c r="T120" s="238"/>
      <c r="U120" s="238"/>
      <c r="V120" s="238"/>
      <c r="W120" s="238"/>
      <c r="X120" s="238"/>
      <c r="Y120" s="238"/>
      <c r="Z120" s="238"/>
      <c r="AA120" s="238"/>
      <c r="AB120" s="238"/>
      <c r="AC120" s="238"/>
      <c r="AD120" s="238"/>
      <c r="AE120" s="238"/>
      <c r="AF120" s="238"/>
      <c r="AG120" s="238"/>
      <c r="AH120" s="238"/>
      <c r="AI120" s="238"/>
      <c r="AJ120" s="238"/>
      <c r="AK120" s="238"/>
      <c r="AL120" s="238"/>
      <c r="AM120" s="238"/>
      <c r="AN120" s="238"/>
    </row>
    <row r="121" ht="26.25" customHeight="1">
      <c r="A121" s="1"/>
      <c r="B121" s="238"/>
      <c r="C121" s="238"/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38"/>
      <c r="V121" s="238"/>
      <c r="W121" s="238"/>
      <c r="X121" s="238"/>
      <c r="Y121" s="238"/>
      <c r="Z121" s="238"/>
      <c r="AA121" s="238"/>
      <c r="AB121" s="238"/>
      <c r="AC121" s="238"/>
      <c r="AD121" s="238"/>
      <c r="AE121" s="238"/>
      <c r="AF121" s="238"/>
      <c r="AG121" s="238"/>
      <c r="AH121" s="238"/>
      <c r="AI121" s="238"/>
      <c r="AJ121" s="238"/>
      <c r="AK121" s="238"/>
      <c r="AL121" s="238"/>
      <c r="AM121" s="238"/>
      <c r="AN121" s="238"/>
    </row>
    <row r="122" ht="26.25" customHeight="1">
      <c r="A122" s="1"/>
      <c r="B122" s="238"/>
      <c r="C122" s="238"/>
      <c r="D122" s="238"/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38"/>
      <c r="T122" s="238"/>
      <c r="U122" s="238"/>
      <c r="V122" s="238"/>
      <c r="W122" s="238"/>
      <c r="X122" s="238"/>
      <c r="Y122" s="238"/>
      <c r="Z122" s="238"/>
      <c r="AA122" s="238"/>
      <c r="AB122" s="238"/>
      <c r="AC122" s="238"/>
      <c r="AD122" s="238"/>
      <c r="AE122" s="238"/>
      <c r="AF122" s="238"/>
      <c r="AG122" s="238"/>
      <c r="AH122" s="238"/>
      <c r="AI122" s="238"/>
      <c r="AJ122" s="238"/>
      <c r="AK122" s="238"/>
      <c r="AL122" s="238"/>
      <c r="AM122" s="238"/>
      <c r="AN122" s="238"/>
    </row>
    <row r="123" ht="26.25" customHeight="1">
      <c r="A123" s="1"/>
      <c r="B123" s="238"/>
      <c r="C123" s="238"/>
      <c r="D123" s="238"/>
      <c r="E123" s="238"/>
      <c r="F123" s="238"/>
      <c r="G123" s="238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38"/>
      <c r="T123" s="238"/>
      <c r="U123" s="238"/>
      <c r="V123" s="238"/>
      <c r="W123" s="238"/>
      <c r="X123" s="238"/>
      <c r="Y123" s="238"/>
      <c r="Z123" s="238"/>
      <c r="AA123" s="238"/>
      <c r="AB123" s="238"/>
      <c r="AC123" s="238"/>
      <c r="AD123" s="238"/>
      <c r="AE123" s="238"/>
      <c r="AF123" s="238"/>
      <c r="AG123" s="238"/>
      <c r="AH123" s="238"/>
      <c r="AI123" s="238"/>
      <c r="AJ123" s="238"/>
      <c r="AK123" s="238"/>
      <c r="AL123" s="238"/>
      <c r="AM123" s="238"/>
      <c r="AN123" s="238"/>
    </row>
    <row r="124" ht="26.25" customHeight="1">
      <c r="A124" s="1"/>
      <c r="B124" s="238"/>
      <c r="C124" s="238"/>
      <c r="D124" s="238"/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  <c r="V124" s="238"/>
      <c r="W124" s="238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238"/>
      <c r="AM124" s="238"/>
      <c r="AN124" s="238"/>
    </row>
    <row r="125" ht="26.25" customHeight="1">
      <c r="A125" s="1"/>
      <c r="B125" s="238"/>
      <c r="C125" s="238"/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38"/>
      <c r="T125" s="238"/>
      <c r="U125" s="238"/>
      <c r="V125" s="238"/>
      <c r="W125" s="238"/>
      <c r="X125" s="238"/>
      <c r="Y125" s="238"/>
      <c r="Z125" s="238"/>
      <c r="AA125" s="238"/>
      <c r="AB125" s="238"/>
      <c r="AC125" s="238"/>
      <c r="AD125" s="238"/>
      <c r="AE125" s="238"/>
      <c r="AF125" s="238"/>
      <c r="AG125" s="238"/>
      <c r="AH125" s="238"/>
      <c r="AI125" s="238"/>
      <c r="AJ125" s="238"/>
      <c r="AK125" s="238"/>
      <c r="AL125" s="238"/>
      <c r="AM125" s="238"/>
      <c r="AN125" s="238"/>
    </row>
    <row r="126" ht="26.25" customHeight="1">
      <c r="A126" s="1"/>
      <c r="B126" s="238"/>
      <c r="C126" s="238"/>
      <c r="D126" s="238"/>
      <c r="E126" s="238"/>
      <c r="F126" s="238"/>
      <c r="G126" s="238"/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38"/>
      <c r="T126" s="238"/>
      <c r="U126" s="238"/>
      <c r="V126" s="238"/>
      <c r="W126" s="238"/>
      <c r="X126" s="238"/>
      <c r="Y126" s="238"/>
      <c r="Z126" s="238"/>
      <c r="AA126" s="238"/>
      <c r="AB126" s="238"/>
      <c r="AC126" s="238"/>
      <c r="AD126" s="238"/>
      <c r="AE126" s="238"/>
      <c r="AF126" s="238"/>
      <c r="AG126" s="238"/>
      <c r="AH126" s="238"/>
      <c r="AI126" s="238"/>
      <c r="AJ126" s="238"/>
      <c r="AK126" s="238"/>
      <c r="AL126" s="238"/>
      <c r="AM126" s="238"/>
      <c r="AN126" s="238"/>
    </row>
    <row r="127" ht="26.25" customHeight="1">
      <c r="A127" s="1"/>
      <c r="B127" s="238"/>
      <c r="C127" s="238"/>
      <c r="D127" s="238"/>
      <c r="E127" s="238"/>
      <c r="F127" s="238"/>
      <c r="G127" s="23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38"/>
      <c r="T127" s="238"/>
      <c r="U127" s="238"/>
      <c r="V127" s="238"/>
      <c r="W127" s="238"/>
      <c r="X127" s="238"/>
      <c r="Y127" s="238"/>
      <c r="Z127" s="238"/>
      <c r="AA127" s="238"/>
      <c r="AB127" s="238"/>
      <c r="AC127" s="238"/>
      <c r="AD127" s="238"/>
      <c r="AE127" s="238"/>
      <c r="AF127" s="238"/>
      <c r="AG127" s="238"/>
      <c r="AH127" s="238"/>
      <c r="AI127" s="238"/>
      <c r="AJ127" s="238"/>
      <c r="AK127" s="238"/>
      <c r="AL127" s="238"/>
      <c r="AM127" s="238"/>
      <c r="AN127" s="238"/>
    </row>
    <row r="128" ht="26.25" customHeight="1">
      <c r="A128" s="1"/>
      <c r="B128" s="238"/>
      <c r="C128" s="238"/>
      <c r="D128" s="238"/>
      <c r="E128" s="238"/>
      <c r="F128" s="238"/>
      <c r="G128" s="238"/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38"/>
      <c r="T128" s="238"/>
      <c r="U128" s="238"/>
      <c r="V128" s="238"/>
      <c r="W128" s="238"/>
      <c r="X128" s="238"/>
      <c r="Y128" s="238"/>
      <c r="Z128" s="238"/>
      <c r="AA128" s="238"/>
      <c r="AB128" s="238"/>
      <c r="AC128" s="238"/>
      <c r="AD128" s="238"/>
      <c r="AE128" s="238"/>
      <c r="AF128" s="238"/>
      <c r="AG128" s="238"/>
      <c r="AH128" s="238"/>
      <c r="AI128" s="238"/>
      <c r="AJ128" s="238"/>
      <c r="AK128" s="238"/>
      <c r="AL128" s="238"/>
      <c r="AM128" s="238"/>
      <c r="AN128" s="238"/>
    </row>
    <row r="129" ht="26.25" customHeight="1">
      <c r="A129" s="1"/>
      <c r="B129" s="238"/>
      <c r="C129" s="238"/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38"/>
      <c r="T129" s="238"/>
      <c r="U129" s="238"/>
      <c r="V129" s="238"/>
      <c r="W129" s="238"/>
      <c r="X129" s="238"/>
      <c r="Y129" s="238"/>
      <c r="Z129" s="238"/>
      <c r="AA129" s="238"/>
      <c r="AB129" s="238"/>
      <c r="AC129" s="238"/>
      <c r="AD129" s="238"/>
      <c r="AE129" s="238"/>
      <c r="AF129" s="238"/>
      <c r="AG129" s="238"/>
      <c r="AH129" s="238"/>
      <c r="AI129" s="238"/>
      <c r="AJ129" s="238"/>
      <c r="AK129" s="238"/>
      <c r="AL129" s="238"/>
      <c r="AM129" s="238"/>
      <c r="AN129" s="238"/>
    </row>
    <row r="130" ht="26.25" customHeight="1">
      <c r="A130" s="1"/>
      <c r="B130" s="238"/>
      <c r="C130" s="238"/>
      <c r="D130" s="238"/>
      <c r="E130" s="238"/>
      <c r="F130" s="238"/>
      <c r="G130" s="238"/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38"/>
      <c r="T130" s="238"/>
      <c r="U130" s="238"/>
      <c r="V130" s="238"/>
      <c r="W130" s="238"/>
      <c r="X130" s="238"/>
      <c r="Y130" s="238"/>
      <c r="Z130" s="238"/>
      <c r="AA130" s="238"/>
      <c r="AB130" s="238"/>
      <c r="AC130" s="238"/>
      <c r="AD130" s="238"/>
      <c r="AE130" s="238"/>
      <c r="AF130" s="238"/>
      <c r="AG130" s="238"/>
      <c r="AH130" s="238"/>
      <c r="AI130" s="238"/>
      <c r="AJ130" s="238"/>
      <c r="AK130" s="238"/>
      <c r="AL130" s="238"/>
      <c r="AM130" s="238"/>
      <c r="AN130" s="238"/>
    </row>
    <row r="131" ht="26.25" customHeight="1">
      <c r="A131" s="1"/>
      <c r="B131" s="238"/>
      <c r="C131" s="238"/>
      <c r="D131" s="238"/>
      <c r="E131" s="238"/>
      <c r="F131" s="238"/>
      <c r="G131" s="238"/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38"/>
      <c r="T131" s="238"/>
      <c r="U131" s="238"/>
      <c r="V131" s="238"/>
      <c r="W131" s="238"/>
      <c r="X131" s="238"/>
      <c r="Y131" s="238"/>
      <c r="Z131" s="238"/>
      <c r="AA131" s="238"/>
      <c r="AB131" s="238"/>
      <c r="AC131" s="238"/>
      <c r="AD131" s="238"/>
      <c r="AE131" s="238"/>
      <c r="AF131" s="238"/>
      <c r="AG131" s="238"/>
      <c r="AH131" s="238"/>
      <c r="AI131" s="238"/>
      <c r="AJ131" s="238"/>
      <c r="AK131" s="238"/>
      <c r="AL131" s="238"/>
      <c r="AM131" s="238"/>
      <c r="AN131" s="238"/>
    </row>
    <row r="132" ht="26.25" customHeight="1">
      <c r="A132" s="1"/>
      <c r="B132" s="238"/>
      <c r="C132" s="238"/>
      <c r="D132" s="238"/>
      <c r="E132" s="238"/>
      <c r="F132" s="238"/>
      <c r="G132" s="23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38"/>
      <c r="T132" s="238"/>
      <c r="U132" s="238"/>
      <c r="V132" s="238"/>
      <c r="W132" s="238"/>
      <c r="X132" s="238"/>
      <c r="Y132" s="238"/>
      <c r="Z132" s="238"/>
      <c r="AA132" s="238"/>
      <c r="AB132" s="238"/>
      <c r="AC132" s="238"/>
      <c r="AD132" s="238"/>
      <c r="AE132" s="238"/>
      <c r="AF132" s="238"/>
      <c r="AG132" s="238"/>
      <c r="AH132" s="238"/>
      <c r="AI132" s="238"/>
      <c r="AJ132" s="238"/>
      <c r="AK132" s="238"/>
      <c r="AL132" s="238"/>
      <c r="AM132" s="238"/>
      <c r="AN132" s="238"/>
    </row>
    <row r="133" ht="26.25" customHeight="1">
      <c r="A133" s="1"/>
      <c r="B133" s="238"/>
      <c r="C133" s="238"/>
      <c r="D133" s="238"/>
      <c r="E133" s="238"/>
      <c r="F133" s="238"/>
      <c r="G133" s="238"/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38"/>
      <c r="T133" s="238"/>
      <c r="U133" s="238"/>
      <c r="V133" s="238"/>
      <c r="W133" s="238"/>
      <c r="X133" s="238"/>
      <c r="Y133" s="238"/>
      <c r="Z133" s="238"/>
      <c r="AA133" s="238"/>
      <c r="AB133" s="238"/>
      <c r="AC133" s="238"/>
      <c r="AD133" s="238"/>
      <c r="AE133" s="238"/>
      <c r="AF133" s="238"/>
      <c r="AG133" s="238"/>
      <c r="AH133" s="238"/>
      <c r="AI133" s="238"/>
      <c r="AJ133" s="238"/>
      <c r="AK133" s="238"/>
      <c r="AL133" s="238"/>
      <c r="AM133" s="238"/>
      <c r="AN133" s="238"/>
    </row>
    <row r="134" ht="26.25" customHeight="1">
      <c r="A134" s="1"/>
      <c r="B134" s="238"/>
      <c r="C134" s="238"/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38"/>
      <c r="T134" s="238"/>
      <c r="U134" s="238"/>
      <c r="V134" s="238"/>
      <c r="W134" s="238"/>
      <c r="X134" s="238"/>
      <c r="Y134" s="238"/>
      <c r="Z134" s="238"/>
      <c r="AA134" s="238"/>
      <c r="AB134" s="238"/>
      <c r="AC134" s="238"/>
      <c r="AD134" s="238"/>
      <c r="AE134" s="238"/>
      <c r="AF134" s="238"/>
      <c r="AG134" s="238"/>
      <c r="AH134" s="238"/>
      <c r="AI134" s="238"/>
      <c r="AJ134" s="238"/>
      <c r="AK134" s="238"/>
      <c r="AL134" s="238"/>
      <c r="AM134" s="238"/>
      <c r="AN134" s="238"/>
    </row>
    <row r="135" ht="26.25" customHeight="1">
      <c r="A135" s="1"/>
      <c r="B135" s="238"/>
      <c r="C135" s="238"/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38"/>
      <c r="T135" s="238"/>
      <c r="U135" s="238"/>
      <c r="V135" s="238"/>
      <c r="W135" s="238"/>
      <c r="X135" s="238"/>
      <c r="Y135" s="238"/>
      <c r="Z135" s="238"/>
      <c r="AA135" s="238"/>
      <c r="AB135" s="238"/>
      <c r="AC135" s="238"/>
      <c r="AD135" s="238"/>
      <c r="AE135" s="238"/>
      <c r="AF135" s="238"/>
      <c r="AG135" s="238"/>
      <c r="AH135" s="238"/>
      <c r="AI135" s="238"/>
      <c r="AJ135" s="238"/>
      <c r="AK135" s="238"/>
      <c r="AL135" s="238"/>
      <c r="AM135" s="238"/>
      <c r="AN135" s="238"/>
    </row>
    <row r="136" ht="26.25" customHeight="1">
      <c r="A136" s="1"/>
      <c r="B136" s="238"/>
      <c r="C136" s="238"/>
      <c r="D136" s="238"/>
      <c r="E136" s="238"/>
      <c r="F136" s="238"/>
      <c r="G136" s="238"/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38"/>
      <c r="T136" s="238"/>
      <c r="U136" s="238"/>
      <c r="V136" s="238"/>
      <c r="W136" s="238"/>
      <c r="X136" s="238"/>
      <c r="Y136" s="238"/>
      <c r="Z136" s="238"/>
      <c r="AA136" s="238"/>
      <c r="AB136" s="238"/>
      <c r="AC136" s="238"/>
      <c r="AD136" s="238"/>
      <c r="AE136" s="238"/>
      <c r="AF136" s="238"/>
      <c r="AG136" s="238"/>
      <c r="AH136" s="238"/>
      <c r="AI136" s="238"/>
      <c r="AJ136" s="238"/>
      <c r="AK136" s="238"/>
      <c r="AL136" s="238"/>
      <c r="AM136" s="238"/>
      <c r="AN136" s="238"/>
    </row>
    <row r="137" ht="26.25" customHeight="1">
      <c r="A137" s="1"/>
      <c r="B137" s="238"/>
      <c r="C137" s="238"/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38"/>
      <c r="T137" s="238"/>
      <c r="U137" s="238"/>
      <c r="V137" s="238"/>
      <c r="W137" s="238"/>
      <c r="X137" s="238"/>
      <c r="Y137" s="238"/>
      <c r="Z137" s="238"/>
      <c r="AA137" s="238"/>
      <c r="AB137" s="238"/>
      <c r="AC137" s="238"/>
      <c r="AD137" s="238"/>
      <c r="AE137" s="238"/>
      <c r="AF137" s="238"/>
      <c r="AG137" s="238"/>
      <c r="AH137" s="238"/>
      <c r="AI137" s="238"/>
      <c r="AJ137" s="238"/>
      <c r="AK137" s="238"/>
      <c r="AL137" s="238"/>
      <c r="AM137" s="238"/>
      <c r="AN137" s="238"/>
    </row>
    <row r="138" ht="26.25" customHeight="1">
      <c r="A138" s="1"/>
      <c r="B138" s="238"/>
      <c r="C138" s="238"/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38"/>
      <c r="T138" s="238"/>
      <c r="U138" s="238"/>
      <c r="V138" s="238"/>
      <c r="W138" s="238"/>
      <c r="X138" s="238"/>
      <c r="Y138" s="238"/>
      <c r="Z138" s="238"/>
      <c r="AA138" s="238"/>
      <c r="AB138" s="238"/>
      <c r="AC138" s="238"/>
      <c r="AD138" s="238"/>
      <c r="AE138" s="238"/>
      <c r="AF138" s="238"/>
      <c r="AG138" s="238"/>
      <c r="AH138" s="238"/>
      <c r="AI138" s="238"/>
      <c r="AJ138" s="238"/>
      <c r="AK138" s="238"/>
      <c r="AL138" s="238"/>
      <c r="AM138" s="238"/>
      <c r="AN138" s="238"/>
    </row>
    <row r="139" ht="26.25" customHeight="1">
      <c r="A139" s="1"/>
      <c r="B139" s="238"/>
      <c r="C139" s="238"/>
      <c r="D139" s="238"/>
      <c r="E139" s="238"/>
      <c r="F139" s="238"/>
      <c r="G139" s="238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38"/>
      <c r="T139" s="238"/>
      <c r="U139" s="238"/>
      <c r="V139" s="238"/>
      <c r="W139" s="238"/>
      <c r="X139" s="238"/>
      <c r="Y139" s="238"/>
      <c r="Z139" s="238"/>
      <c r="AA139" s="238"/>
      <c r="AB139" s="238"/>
      <c r="AC139" s="238"/>
      <c r="AD139" s="238"/>
      <c r="AE139" s="238"/>
      <c r="AF139" s="238"/>
      <c r="AG139" s="238"/>
      <c r="AH139" s="238"/>
      <c r="AI139" s="238"/>
      <c r="AJ139" s="238"/>
      <c r="AK139" s="238"/>
      <c r="AL139" s="238"/>
      <c r="AM139" s="238"/>
      <c r="AN139" s="238"/>
    </row>
    <row r="140" ht="26.25" customHeight="1">
      <c r="A140" s="1"/>
      <c r="B140" s="238"/>
      <c r="C140" s="238"/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38"/>
      <c r="T140" s="238"/>
      <c r="U140" s="238"/>
      <c r="V140" s="238"/>
      <c r="W140" s="238"/>
      <c r="X140" s="238"/>
      <c r="Y140" s="238"/>
      <c r="Z140" s="238"/>
      <c r="AA140" s="238"/>
      <c r="AB140" s="238"/>
      <c r="AC140" s="238"/>
      <c r="AD140" s="238"/>
      <c r="AE140" s="238"/>
      <c r="AF140" s="238"/>
      <c r="AG140" s="238"/>
      <c r="AH140" s="238"/>
      <c r="AI140" s="238"/>
      <c r="AJ140" s="238"/>
      <c r="AK140" s="238"/>
      <c r="AL140" s="238"/>
      <c r="AM140" s="238"/>
      <c r="AN140" s="238"/>
    </row>
    <row r="141" ht="26.25" customHeight="1">
      <c r="A141" s="1"/>
      <c r="B141" s="238"/>
      <c r="C141" s="238"/>
      <c r="D141" s="238"/>
      <c r="E141" s="238"/>
      <c r="F141" s="238"/>
      <c r="G141" s="238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38"/>
      <c r="T141" s="238"/>
      <c r="U141" s="238"/>
      <c r="V141" s="238"/>
      <c r="W141" s="238"/>
      <c r="X141" s="238"/>
      <c r="Y141" s="238"/>
      <c r="Z141" s="238"/>
      <c r="AA141" s="238"/>
      <c r="AB141" s="238"/>
      <c r="AC141" s="238"/>
      <c r="AD141" s="238"/>
      <c r="AE141" s="238"/>
      <c r="AF141" s="238"/>
      <c r="AG141" s="238"/>
      <c r="AH141" s="238"/>
      <c r="AI141" s="238"/>
      <c r="AJ141" s="238"/>
      <c r="AK141" s="238"/>
      <c r="AL141" s="238"/>
      <c r="AM141" s="238"/>
      <c r="AN141" s="238"/>
    </row>
    <row r="142" ht="26.25" customHeight="1">
      <c r="A142" s="1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Z142" s="238"/>
      <c r="AA142" s="238"/>
      <c r="AB142" s="238"/>
      <c r="AC142" s="238"/>
      <c r="AD142" s="238"/>
      <c r="AE142" s="238"/>
      <c r="AF142" s="238"/>
      <c r="AG142" s="238"/>
      <c r="AH142" s="238"/>
      <c r="AI142" s="238"/>
      <c r="AJ142" s="238"/>
      <c r="AK142" s="238"/>
      <c r="AL142" s="238"/>
      <c r="AM142" s="238"/>
      <c r="AN142" s="238"/>
    </row>
    <row r="143" ht="26.25" customHeight="1">
      <c r="A143" s="1"/>
      <c r="B143" s="238"/>
      <c r="C143" s="238"/>
      <c r="D143" s="238"/>
      <c r="E143" s="238"/>
      <c r="F143" s="238"/>
      <c r="G143" s="238"/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38"/>
      <c r="T143" s="238"/>
      <c r="U143" s="238"/>
      <c r="V143" s="238"/>
      <c r="W143" s="238"/>
      <c r="X143" s="238"/>
      <c r="Y143" s="238"/>
      <c r="Z143" s="238"/>
      <c r="AA143" s="238"/>
      <c r="AB143" s="238"/>
      <c r="AC143" s="238"/>
      <c r="AD143" s="238"/>
      <c r="AE143" s="238"/>
      <c r="AF143" s="238"/>
      <c r="AG143" s="238"/>
      <c r="AH143" s="238"/>
      <c r="AI143" s="238"/>
      <c r="AJ143" s="238"/>
      <c r="AK143" s="238"/>
      <c r="AL143" s="238"/>
      <c r="AM143" s="238"/>
      <c r="AN143" s="238"/>
    </row>
    <row r="144" ht="26.25" customHeight="1">
      <c r="A144" s="1"/>
      <c r="B144" s="238"/>
      <c r="C144" s="238"/>
      <c r="D144" s="238"/>
      <c r="E144" s="238"/>
      <c r="F144" s="238"/>
      <c r="G144" s="238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38"/>
      <c r="T144" s="238"/>
      <c r="U144" s="238"/>
      <c r="V144" s="238"/>
      <c r="W144" s="238"/>
      <c r="X144" s="238"/>
      <c r="Y144" s="238"/>
      <c r="Z144" s="238"/>
      <c r="AA144" s="238"/>
      <c r="AB144" s="238"/>
      <c r="AC144" s="238"/>
      <c r="AD144" s="238"/>
      <c r="AE144" s="238"/>
      <c r="AF144" s="238"/>
      <c r="AG144" s="238"/>
      <c r="AH144" s="238"/>
      <c r="AI144" s="238"/>
      <c r="AJ144" s="238"/>
      <c r="AK144" s="238"/>
      <c r="AL144" s="238"/>
      <c r="AM144" s="238"/>
      <c r="AN144" s="238"/>
    </row>
    <row r="145" ht="26.25" customHeight="1">
      <c r="A145" s="1"/>
      <c r="B145" s="238"/>
      <c r="C145" s="238"/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38"/>
      <c r="T145" s="238"/>
      <c r="U145" s="238"/>
      <c r="V145" s="238"/>
      <c r="W145" s="238"/>
      <c r="X145" s="238"/>
      <c r="Y145" s="238"/>
      <c r="Z145" s="238"/>
      <c r="AA145" s="238"/>
      <c r="AB145" s="238"/>
      <c r="AC145" s="238"/>
      <c r="AD145" s="238"/>
      <c r="AE145" s="238"/>
      <c r="AF145" s="238"/>
      <c r="AG145" s="238"/>
      <c r="AH145" s="238"/>
      <c r="AI145" s="238"/>
      <c r="AJ145" s="238"/>
      <c r="AK145" s="238"/>
      <c r="AL145" s="238"/>
      <c r="AM145" s="238"/>
      <c r="AN145" s="238"/>
    </row>
    <row r="146" ht="26.25" customHeight="1">
      <c r="A146" s="1"/>
      <c r="B146" s="238"/>
      <c r="C146" s="238"/>
      <c r="D146" s="238"/>
      <c r="E146" s="238"/>
      <c r="F146" s="238"/>
      <c r="G146" s="238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38"/>
      <c r="T146" s="238"/>
      <c r="U146" s="238"/>
      <c r="V146" s="238"/>
      <c r="W146" s="238"/>
      <c r="X146" s="238"/>
      <c r="Y146" s="238"/>
      <c r="Z146" s="238"/>
      <c r="AA146" s="238"/>
      <c r="AB146" s="238"/>
      <c r="AC146" s="238"/>
      <c r="AD146" s="238"/>
      <c r="AE146" s="238"/>
      <c r="AF146" s="238"/>
      <c r="AG146" s="238"/>
      <c r="AH146" s="238"/>
      <c r="AI146" s="238"/>
      <c r="AJ146" s="238"/>
      <c r="AK146" s="238"/>
      <c r="AL146" s="238"/>
      <c r="AM146" s="238"/>
      <c r="AN146" s="238"/>
    </row>
    <row r="147" ht="26.25" customHeight="1">
      <c r="A147" s="1"/>
      <c r="B147" s="238"/>
      <c r="C147" s="238"/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38"/>
      <c r="T147" s="238"/>
      <c r="U147" s="238"/>
      <c r="V147" s="238"/>
      <c r="W147" s="238"/>
      <c r="X147" s="238"/>
      <c r="Y147" s="238"/>
      <c r="Z147" s="238"/>
      <c r="AA147" s="238"/>
      <c r="AB147" s="238"/>
      <c r="AC147" s="238"/>
      <c r="AD147" s="238"/>
      <c r="AE147" s="238"/>
      <c r="AF147" s="238"/>
      <c r="AG147" s="238"/>
      <c r="AH147" s="238"/>
      <c r="AI147" s="238"/>
      <c r="AJ147" s="238"/>
      <c r="AK147" s="238"/>
      <c r="AL147" s="238"/>
      <c r="AM147" s="238"/>
      <c r="AN147" s="238"/>
    </row>
    <row r="148" ht="26.25" customHeight="1">
      <c r="A148" s="1"/>
      <c r="B148" s="238"/>
      <c r="C148" s="238"/>
      <c r="D148" s="238"/>
      <c r="E148" s="238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38"/>
      <c r="T148" s="238"/>
      <c r="U148" s="238"/>
      <c r="V148" s="238"/>
      <c r="W148" s="238"/>
      <c r="X148" s="238"/>
      <c r="Y148" s="238"/>
      <c r="Z148" s="238"/>
      <c r="AA148" s="238"/>
      <c r="AB148" s="238"/>
      <c r="AC148" s="238"/>
      <c r="AD148" s="238"/>
      <c r="AE148" s="238"/>
      <c r="AF148" s="238"/>
      <c r="AG148" s="238"/>
      <c r="AH148" s="238"/>
      <c r="AI148" s="238"/>
      <c r="AJ148" s="238"/>
      <c r="AK148" s="238"/>
      <c r="AL148" s="238"/>
      <c r="AM148" s="238"/>
      <c r="AN148" s="238"/>
    </row>
    <row r="149" ht="26.25" customHeight="1">
      <c r="A149" s="1"/>
      <c r="B149" s="238"/>
      <c r="C149" s="238"/>
      <c r="D149" s="238"/>
      <c r="E149" s="238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38"/>
      <c r="T149" s="238"/>
      <c r="U149" s="238"/>
      <c r="V149" s="238"/>
      <c r="W149" s="238"/>
      <c r="X149" s="238"/>
      <c r="Y149" s="238"/>
      <c r="Z149" s="238"/>
      <c r="AA149" s="238"/>
      <c r="AB149" s="238"/>
      <c r="AC149" s="238"/>
      <c r="AD149" s="238"/>
      <c r="AE149" s="238"/>
      <c r="AF149" s="238"/>
      <c r="AG149" s="238"/>
      <c r="AH149" s="238"/>
      <c r="AI149" s="238"/>
      <c r="AJ149" s="238"/>
      <c r="AK149" s="238"/>
      <c r="AL149" s="238"/>
      <c r="AM149" s="238"/>
      <c r="AN149" s="238"/>
    </row>
    <row r="150" ht="26.25" customHeight="1">
      <c r="A150" s="1"/>
      <c r="B150" s="238"/>
      <c r="C150" s="238"/>
      <c r="D150" s="238"/>
      <c r="E150" s="238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38"/>
      <c r="T150" s="238"/>
      <c r="U150" s="238"/>
      <c r="V150" s="238"/>
      <c r="W150" s="238"/>
      <c r="X150" s="238"/>
      <c r="Y150" s="238"/>
      <c r="Z150" s="238"/>
      <c r="AA150" s="238"/>
      <c r="AB150" s="238"/>
      <c r="AC150" s="238"/>
      <c r="AD150" s="238"/>
      <c r="AE150" s="238"/>
      <c r="AF150" s="238"/>
      <c r="AG150" s="238"/>
      <c r="AH150" s="238"/>
      <c r="AI150" s="238"/>
      <c r="AJ150" s="238"/>
      <c r="AK150" s="238"/>
      <c r="AL150" s="238"/>
      <c r="AM150" s="238"/>
      <c r="AN150" s="238"/>
    </row>
    <row r="151" ht="26.25" customHeight="1">
      <c r="A151" s="1"/>
      <c r="B151" s="238"/>
      <c r="C151" s="238"/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38"/>
      <c r="T151" s="238"/>
      <c r="U151" s="238"/>
      <c r="V151" s="238"/>
      <c r="W151" s="238"/>
      <c r="X151" s="238"/>
      <c r="Y151" s="238"/>
      <c r="Z151" s="238"/>
      <c r="AA151" s="238"/>
      <c r="AB151" s="238"/>
      <c r="AC151" s="238"/>
      <c r="AD151" s="238"/>
      <c r="AE151" s="238"/>
      <c r="AF151" s="238"/>
      <c r="AG151" s="238"/>
      <c r="AH151" s="238"/>
      <c r="AI151" s="238"/>
      <c r="AJ151" s="238"/>
      <c r="AK151" s="238"/>
      <c r="AL151" s="238"/>
      <c r="AM151" s="238"/>
      <c r="AN151" s="238"/>
    </row>
    <row r="152" ht="26.25" customHeight="1">
      <c r="A152" s="1"/>
      <c r="B152" s="238"/>
      <c r="C152" s="238"/>
      <c r="D152" s="238"/>
      <c r="E152" s="238"/>
      <c r="F152" s="238"/>
      <c r="G152" s="238"/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38"/>
      <c r="T152" s="238"/>
      <c r="U152" s="238"/>
      <c r="V152" s="238"/>
      <c r="W152" s="238"/>
      <c r="X152" s="238"/>
      <c r="Y152" s="238"/>
      <c r="Z152" s="238"/>
      <c r="AA152" s="238"/>
      <c r="AB152" s="238"/>
      <c r="AC152" s="238"/>
      <c r="AD152" s="238"/>
      <c r="AE152" s="238"/>
      <c r="AF152" s="238"/>
      <c r="AG152" s="238"/>
      <c r="AH152" s="238"/>
      <c r="AI152" s="238"/>
      <c r="AJ152" s="238"/>
      <c r="AK152" s="238"/>
      <c r="AL152" s="238"/>
      <c r="AM152" s="238"/>
      <c r="AN152" s="238"/>
    </row>
    <row r="153" ht="26.25" customHeight="1">
      <c r="A153" s="1"/>
      <c r="B153" s="238"/>
      <c r="C153" s="238"/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38"/>
      <c r="T153" s="238"/>
      <c r="U153" s="238"/>
      <c r="V153" s="238"/>
      <c r="W153" s="238"/>
      <c r="X153" s="238"/>
      <c r="Y153" s="238"/>
      <c r="Z153" s="238"/>
      <c r="AA153" s="238"/>
      <c r="AB153" s="238"/>
      <c r="AC153" s="238"/>
      <c r="AD153" s="238"/>
      <c r="AE153" s="238"/>
      <c r="AF153" s="238"/>
      <c r="AG153" s="238"/>
      <c r="AH153" s="238"/>
      <c r="AI153" s="238"/>
      <c r="AJ153" s="238"/>
      <c r="AK153" s="238"/>
      <c r="AL153" s="238"/>
      <c r="AM153" s="238"/>
      <c r="AN153" s="238"/>
    </row>
    <row r="154" ht="26.25" customHeight="1">
      <c r="A154" s="1"/>
      <c r="B154" s="238"/>
      <c r="C154" s="238"/>
      <c r="D154" s="238"/>
      <c r="E154" s="238"/>
      <c r="F154" s="238"/>
      <c r="G154" s="238"/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38"/>
      <c r="T154" s="238"/>
      <c r="U154" s="238"/>
      <c r="V154" s="238"/>
      <c r="W154" s="238"/>
      <c r="X154" s="238"/>
      <c r="Y154" s="238"/>
      <c r="Z154" s="238"/>
      <c r="AA154" s="238"/>
      <c r="AB154" s="238"/>
      <c r="AC154" s="238"/>
      <c r="AD154" s="238"/>
      <c r="AE154" s="238"/>
      <c r="AF154" s="238"/>
      <c r="AG154" s="238"/>
      <c r="AH154" s="238"/>
      <c r="AI154" s="238"/>
      <c r="AJ154" s="238"/>
      <c r="AK154" s="238"/>
      <c r="AL154" s="238"/>
      <c r="AM154" s="238"/>
      <c r="AN154" s="238"/>
    </row>
    <row r="155" ht="26.25" customHeight="1">
      <c r="A155" s="1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Z155" s="238"/>
      <c r="AA155" s="238"/>
      <c r="AB155" s="238"/>
      <c r="AC155" s="238"/>
      <c r="AD155" s="238"/>
      <c r="AE155" s="238"/>
      <c r="AF155" s="238"/>
      <c r="AG155" s="238"/>
      <c r="AH155" s="238"/>
      <c r="AI155" s="238"/>
      <c r="AJ155" s="238"/>
      <c r="AK155" s="238"/>
      <c r="AL155" s="238"/>
      <c r="AM155" s="238"/>
      <c r="AN155" s="238"/>
    </row>
    <row r="156" ht="26.25" customHeight="1">
      <c r="A156" s="1"/>
      <c r="B156" s="238"/>
      <c r="C156" s="238"/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38"/>
      <c r="T156" s="238"/>
      <c r="U156" s="238"/>
      <c r="V156" s="238"/>
      <c r="W156" s="238"/>
      <c r="X156" s="238"/>
      <c r="Y156" s="238"/>
      <c r="Z156" s="238"/>
      <c r="AA156" s="238"/>
      <c r="AB156" s="238"/>
      <c r="AC156" s="238"/>
      <c r="AD156" s="238"/>
      <c r="AE156" s="238"/>
      <c r="AF156" s="238"/>
      <c r="AG156" s="238"/>
      <c r="AH156" s="238"/>
      <c r="AI156" s="238"/>
      <c r="AJ156" s="238"/>
      <c r="AK156" s="238"/>
      <c r="AL156" s="238"/>
      <c r="AM156" s="238"/>
      <c r="AN156" s="238"/>
    </row>
    <row r="157" ht="26.25" customHeight="1">
      <c r="A157" s="1"/>
      <c r="B157" s="238"/>
      <c r="C157" s="238"/>
      <c r="D157" s="238"/>
      <c r="E157" s="238"/>
      <c r="F157" s="238"/>
      <c r="G157" s="238"/>
      <c r="H157" s="238"/>
      <c r="I157" s="238"/>
      <c r="J157" s="238"/>
      <c r="K157" s="238"/>
      <c r="L157" s="238"/>
      <c r="M157" s="238"/>
      <c r="N157" s="238"/>
      <c r="O157" s="238"/>
      <c r="P157" s="238"/>
      <c r="Q157" s="238"/>
      <c r="R157" s="238"/>
      <c r="S157" s="238"/>
      <c r="T157" s="238"/>
      <c r="U157" s="238"/>
      <c r="V157" s="238"/>
      <c r="W157" s="238"/>
      <c r="X157" s="238"/>
      <c r="Y157" s="238"/>
      <c r="Z157" s="238"/>
      <c r="AA157" s="238"/>
      <c r="AB157" s="238"/>
      <c r="AC157" s="238"/>
      <c r="AD157" s="238"/>
      <c r="AE157" s="238"/>
      <c r="AF157" s="238"/>
      <c r="AG157" s="238"/>
      <c r="AH157" s="238"/>
      <c r="AI157" s="238"/>
      <c r="AJ157" s="238"/>
      <c r="AK157" s="238"/>
      <c r="AL157" s="238"/>
      <c r="AM157" s="238"/>
      <c r="AN157" s="238"/>
    </row>
    <row r="158" ht="26.25" customHeight="1">
      <c r="A158" s="1"/>
      <c r="B158" s="238"/>
      <c r="C158" s="238"/>
      <c r="D158" s="238"/>
      <c r="E158" s="238"/>
      <c r="F158" s="238"/>
      <c r="G158" s="238"/>
      <c r="H158" s="238"/>
      <c r="I158" s="238"/>
      <c r="J158" s="238"/>
      <c r="K158" s="238"/>
      <c r="L158" s="238"/>
      <c r="M158" s="238"/>
      <c r="N158" s="238"/>
      <c r="O158" s="238"/>
      <c r="P158" s="238"/>
      <c r="Q158" s="238"/>
      <c r="R158" s="238"/>
      <c r="S158" s="238"/>
      <c r="T158" s="238"/>
      <c r="U158" s="238"/>
      <c r="V158" s="238"/>
      <c r="W158" s="238"/>
      <c r="X158" s="238"/>
      <c r="Y158" s="238"/>
      <c r="Z158" s="238"/>
      <c r="AA158" s="238"/>
      <c r="AB158" s="238"/>
      <c r="AC158" s="238"/>
      <c r="AD158" s="238"/>
      <c r="AE158" s="238"/>
      <c r="AF158" s="238"/>
      <c r="AG158" s="238"/>
      <c r="AH158" s="238"/>
      <c r="AI158" s="238"/>
      <c r="AJ158" s="238"/>
      <c r="AK158" s="238"/>
      <c r="AL158" s="238"/>
      <c r="AM158" s="238"/>
      <c r="AN158" s="238"/>
    </row>
    <row r="159" ht="26.25" customHeight="1">
      <c r="A159" s="1"/>
      <c r="B159" s="238"/>
      <c r="C159" s="238"/>
      <c r="D159" s="238"/>
      <c r="E159" s="238"/>
      <c r="F159" s="238"/>
      <c r="G159" s="238"/>
      <c r="H159" s="238"/>
      <c r="I159" s="238"/>
      <c r="J159" s="238"/>
      <c r="K159" s="238"/>
      <c r="L159" s="238"/>
      <c r="M159" s="238"/>
      <c r="N159" s="238"/>
      <c r="O159" s="238"/>
      <c r="P159" s="238"/>
      <c r="Q159" s="238"/>
      <c r="R159" s="238"/>
      <c r="S159" s="238"/>
      <c r="T159" s="238"/>
      <c r="U159" s="238"/>
      <c r="V159" s="238"/>
      <c r="W159" s="238"/>
      <c r="X159" s="238"/>
      <c r="Y159" s="238"/>
      <c r="Z159" s="238"/>
      <c r="AA159" s="238"/>
      <c r="AB159" s="238"/>
      <c r="AC159" s="238"/>
      <c r="AD159" s="238"/>
      <c r="AE159" s="238"/>
      <c r="AF159" s="238"/>
      <c r="AG159" s="238"/>
      <c r="AH159" s="238"/>
      <c r="AI159" s="238"/>
      <c r="AJ159" s="238"/>
      <c r="AK159" s="238"/>
      <c r="AL159" s="238"/>
      <c r="AM159" s="238"/>
      <c r="AN159" s="238"/>
    </row>
    <row r="160" ht="26.25" customHeight="1">
      <c r="A160" s="1"/>
      <c r="B160" s="238"/>
      <c r="C160" s="238"/>
      <c r="D160" s="238"/>
      <c r="E160" s="238"/>
      <c r="F160" s="238"/>
      <c r="G160" s="238"/>
      <c r="H160" s="238"/>
      <c r="I160" s="238"/>
      <c r="J160" s="238"/>
      <c r="K160" s="238"/>
      <c r="L160" s="238"/>
      <c r="M160" s="238"/>
      <c r="N160" s="238"/>
      <c r="O160" s="238"/>
      <c r="P160" s="238"/>
      <c r="Q160" s="238"/>
      <c r="R160" s="238"/>
      <c r="S160" s="238"/>
      <c r="T160" s="238"/>
      <c r="U160" s="238"/>
      <c r="V160" s="238"/>
      <c r="W160" s="238"/>
      <c r="X160" s="238"/>
      <c r="Y160" s="238"/>
      <c r="Z160" s="238"/>
      <c r="AA160" s="238"/>
      <c r="AB160" s="238"/>
      <c r="AC160" s="238"/>
      <c r="AD160" s="238"/>
      <c r="AE160" s="238"/>
      <c r="AF160" s="238"/>
      <c r="AG160" s="238"/>
      <c r="AH160" s="238"/>
      <c r="AI160" s="238"/>
      <c r="AJ160" s="238"/>
      <c r="AK160" s="238"/>
      <c r="AL160" s="238"/>
      <c r="AM160" s="238"/>
      <c r="AN160" s="238"/>
    </row>
    <row r="161" ht="26.25" customHeight="1">
      <c r="A161" s="1"/>
      <c r="B161" s="238"/>
      <c r="C161" s="238"/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38"/>
      <c r="T161" s="238"/>
      <c r="U161" s="238"/>
      <c r="V161" s="238"/>
      <c r="W161" s="238"/>
      <c r="X161" s="238"/>
      <c r="Y161" s="238"/>
      <c r="Z161" s="238"/>
      <c r="AA161" s="238"/>
      <c r="AB161" s="238"/>
      <c r="AC161" s="238"/>
      <c r="AD161" s="238"/>
      <c r="AE161" s="238"/>
      <c r="AF161" s="238"/>
      <c r="AG161" s="238"/>
      <c r="AH161" s="238"/>
      <c r="AI161" s="238"/>
      <c r="AJ161" s="238"/>
      <c r="AK161" s="238"/>
      <c r="AL161" s="238"/>
      <c r="AM161" s="238"/>
      <c r="AN161" s="238"/>
    </row>
    <row r="162" ht="26.25" customHeight="1">
      <c r="A162" s="1"/>
      <c r="B162" s="238"/>
      <c r="C162" s="238"/>
      <c r="D162" s="238"/>
      <c r="E162" s="238"/>
      <c r="F162" s="238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  <c r="R162" s="238"/>
      <c r="S162" s="238"/>
      <c r="T162" s="238"/>
      <c r="U162" s="238"/>
      <c r="V162" s="238"/>
      <c r="W162" s="238"/>
      <c r="X162" s="238"/>
      <c r="Y162" s="238"/>
      <c r="Z162" s="238"/>
      <c r="AA162" s="238"/>
      <c r="AB162" s="238"/>
      <c r="AC162" s="238"/>
      <c r="AD162" s="238"/>
      <c r="AE162" s="238"/>
      <c r="AF162" s="238"/>
      <c r="AG162" s="238"/>
      <c r="AH162" s="238"/>
      <c r="AI162" s="238"/>
      <c r="AJ162" s="238"/>
      <c r="AK162" s="238"/>
      <c r="AL162" s="238"/>
      <c r="AM162" s="238"/>
      <c r="AN162" s="238"/>
    </row>
    <row r="163" ht="26.25" customHeight="1">
      <c r="A163" s="1"/>
      <c r="B163" s="238"/>
      <c r="C163" s="238"/>
      <c r="D163" s="238"/>
      <c r="E163" s="238"/>
      <c r="F163" s="238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  <c r="R163" s="238"/>
      <c r="S163" s="238"/>
      <c r="T163" s="238"/>
      <c r="U163" s="238"/>
      <c r="V163" s="238"/>
      <c r="W163" s="238"/>
      <c r="X163" s="238"/>
      <c r="Y163" s="238"/>
      <c r="Z163" s="238"/>
      <c r="AA163" s="238"/>
      <c r="AB163" s="238"/>
      <c r="AC163" s="238"/>
      <c r="AD163" s="238"/>
      <c r="AE163" s="238"/>
      <c r="AF163" s="238"/>
      <c r="AG163" s="238"/>
      <c r="AH163" s="238"/>
      <c r="AI163" s="238"/>
      <c r="AJ163" s="238"/>
      <c r="AK163" s="238"/>
      <c r="AL163" s="238"/>
      <c r="AM163" s="238"/>
      <c r="AN163" s="238"/>
    </row>
    <row r="164" ht="26.25" customHeight="1">
      <c r="A164" s="1"/>
      <c r="B164" s="238"/>
      <c r="C164" s="238"/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  <c r="S164" s="238"/>
      <c r="T164" s="238"/>
      <c r="U164" s="238"/>
      <c r="V164" s="238"/>
      <c r="W164" s="238"/>
      <c r="X164" s="238"/>
      <c r="Y164" s="238"/>
      <c r="Z164" s="238"/>
      <c r="AA164" s="238"/>
      <c r="AB164" s="238"/>
      <c r="AC164" s="238"/>
      <c r="AD164" s="238"/>
      <c r="AE164" s="238"/>
      <c r="AF164" s="238"/>
      <c r="AG164" s="238"/>
      <c r="AH164" s="238"/>
      <c r="AI164" s="238"/>
      <c r="AJ164" s="238"/>
      <c r="AK164" s="238"/>
      <c r="AL164" s="238"/>
      <c r="AM164" s="238"/>
      <c r="AN164" s="238"/>
    </row>
    <row r="165" ht="26.25" customHeight="1">
      <c r="A165" s="1"/>
      <c r="B165" s="238"/>
      <c r="C165" s="238"/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  <c r="Q165" s="238"/>
      <c r="R165" s="238"/>
      <c r="S165" s="238"/>
      <c r="T165" s="238"/>
      <c r="U165" s="238"/>
      <c r="V165" s="238"/>
      <c r="W165" s="238"/>
      <c r="X165" s="238"/>
      <c r="Y165" s="238"/>
      <c r="Z165" s="238"/>
      <c r="AA165" s="238"/>
      <c r="AB165" s="238"/>
      <c r="AC165" s="238"/>
      <c r="AD165" s="238"/>
      <c r="AE165" s="238"/>
      <c r="AF165" s="238"/>
      <c r="AG165" s="238"/>
      <c r="AH165" s="238"/>
      <c r="AI165" s="238"/>
      <c r="AJ165" s="238"/>
      <c r="AK165" s="238"/>
      <c r="AL165" s="238"/>
      <c r="AM165" s="238"/>
      <c r="AN165" s="238"/>
    </row>
    <row r="166" ht="26.25" customHeight="1">
      <c r="A166" s="1"/>
      <c r="B166" s="238"/>
      <c r="C166" s="238"/>
      <c r="D166" s="238"/>
      <c r="E166" s="238"/>
      <c r="F166" s="238"/>
      <c r="G166" s="238"/>
      <c r="H166" s="238"/>
      <c r="I166" s="238"/>
      <c r="J166" s="238"/>
      <c r="K166" s="238"/>
      <c r="L166" s="238"/>
      <c r="M166" s="238"/>
      <c r="N166" s="238"/>
      <c r="O166" s="238"/>
      <c r="P166" s="238"/>
      <c r="Q166" s="238"/>
      <c r="R166" s="238"/>
      <c r="S166" s="238"/>
      <c r="T166" s="238"/>
      <c r="U166" s="238"/>
      <c r="V166" s="238"/>
      <c r="W166" s="238"/>
      <c r="X166" s="238"/>
      <c r="Y166" s="238"/>
      <c r="Z166" s="238"/>
      <c r="AA166" s="238"/>
      <c r="AB166" s="238"/>
      <c r="AC166" s="238"/>
      <c r="AD166" s="238"/>
      <c r="AE166" s="238"/>
      <c r="AF166" s="238"/>
      <c r="AG166" s="238"/>
      <c r="AH166" s="238"/>
      <c r="AI166" s="238"/>
      <c r="AJ166" s="238"/>
      <c r="AK166" s="238"/>
      <c r="AL166" s="238"/>
      <c r="AM166" s="238"/>
      <c r="AN166" s="238"/>
    </row>
    <row r="167" ht="26.25" customHeight="1">
      <c r="A167" s="1"/>
      <c r="B167" s="238"/>
      <c r="C167" s="238"/>
      <c r="D167" s="238"/>
      <c r="E167" s="238"/>
      <c r="F167" s="238"/>
      <c r="G167" s="238"/>
      <c r="H167" s="238"/>
      <c r="I167" s="238"/>
      <c r="J167" s="238"/>
      <c r="K167" s="238"/>
      <c r="L167" s="238"/>
      <c r="M167" s="238"/>
      <c r="N167" s="238"/>
      <c r="O167" s="238"/>
      <c r="P167" s="238"/>
      <c r="Q167" s="238"/>
      <c r="R167" s="238"/>
      <c r="S167" s="238"/>
      <c r="T167" s="238"/>
      <c r="U167" s="238"/>
      <c r="V167" s="238"/>
      <c r="W167" s="238"/>
      <c r="X167" s="238"/>
      <c r="Y167" s="238"/>
      <c r="Z167" s="238"/>
      <c r="AA167" s="238"/>
      <c r="AB167" s="238"/>
      <c r="AC167" s="238"/>
      <c r="AD167" s="238"/>
      <c r="AE167" s="238"/>
      <c r="AF167" s="238"/>
      <c r="AG167" s="238"/>
      <c r="AH167" s="238"/>
      <c r="AI167" s="238"/>
      <c r="AJ167" s="238"/>
      <c r="AK167" s="238"/>
      <c r="AL167" s="238"/>
      <c r="AM167" s="238"/>
      <c r="AN167" s="238"/>
    </row>
    <row r="168" ht="26.25" customHeight="1">
      <c r="A168" s="1"/>
      <c r="B168" s="238"/>
      <c r="C168" s="238"/>
      <c r="D168" s="238"/>
      <c r="E168" s="238"/>
      <c r="F168" s="238"/>
      <c r="G168" s="238"/>
      <c r="H168" s="238"/>
      <c r="I168" s="238"/>
      <c r="J168" s="238"/>
      <c r="K168" s="238"/>
      <c r="L168" s="238"/>
      <c r="M168" s="238"/>
      <c r="N168" s="238"/>
      <c r="O168" s="238"/>
      <c r="P168" s="238"/>
      <c r="Q168" s="238"/>
      <c r="R168" s="238"/>
      <c r="S168" s="238"/>
      <c r="T168" s="238"/>
      <c r="U168" s="238"/>
      <c r="V168" s="238"/>
      <c r="W168" s="238"/>
      <c r="X168" s="238"/>
      <c r="Y168" s="238"/>
      <c r="Z168" s="238"/>
      <c r="AA168" s="238"/>
      <c r="AB168" s="238"/>
      <c r="AC168" s="238"/>
      <c r="AD168" s="238"/>
      <c r="AE168" s="238"/>
      <c r="AF168" s="238"/>
      <c r="AG168" s="238"/>
      <c r="AH168" s="238"/>
      <c r="AI168" s="238"/>
      <c r="AJ168" s="238"/>
      <c r="AK168" s="238"/>
      <c r="AL168" s="238"/>
      <c r="AM168" s="238"/>
      <c r="AN168" s="238"/>
    </row>
    <row r="169" ht="26.25" customHeight="1">
      <c r="A169" s="1"/>
      <c r="B169" s="238"/>
      <c r="C169" s="238"/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38"/>
      <c r="T169" s="238"/>
      <c r="U169" s="238"/>
      <c r="V169" s="238"/>
      <c r="W169" s="238"/>
      <c r="X169" s="238"/>
      <c r="Y169" s="238"/>
      <c r="Z169" s="238"/>
      <c r="AA169" s="238"/>
      <c r="AB169" s="238"/>
      <c r="AC169" s="238"/>
      <c r="AD169" s="238"/>
      <c r="AE169" s="238"/>
      <c r="AF169" s="238"/>
      <c r="AG169" s="238"/>
      <c r="AH169" s="238"/>
      <c r="AI169" s="238"/>
      <c r="AJ169" s="238"/>
      <c r="AK169" s="238"/>
      <c r="AL169" s="238"/>
      <c r="AM169" s="238"/>
      <c r="AN169" s="238"/>
    </row>
    <row r="170" ht="26.25" customHeight="1">
      <c r="A170" s="1"/>
      <c r="B170" s="238"/>
      <c r="C170" s="238"/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  <c r="Q170" s="238"/>
      <c r="R170" s="238"/>
      <c r="S170" s="238"/>
      <c r="T170" s="238"/>
      <c r="U170" s="238"/>
      <c r="V170" s="238"/>
      <c r="W170" s="238"/>
      <c r="X170" s="238"/>
      <c r="Y170" s="238"/>
      <c r="Z170" s="238"/>
      <c r="AA170" s="238"/>
      <c r="AB170" s="238"/>
      <c r="AC170" s="238"/>
      <c r="AD170" s="238"/>
      <c r="AE170" s="238"/>
      <c r="AF170" s="238"/>
      <c r="AG170" s="238"/>
      <c r="AH170" s="238"/>
      <c r="AI170" s="238"/>
      <c r="AJ170" s="238"/>
      <c r="AK170" s="238"/>
      <c r="AL170" s="238"/>
      <c r="AM170" s="238"/>
      <c r="AN170" s="238"/>
    </row>
    <row r="171" ht="26.25" customHeight="1">
      <c r="A171" s="1"/>
      <c r="B171" s="238"/>
      <c r="C171" s="238"/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  <c r="S171" s="238"/>
      <c r="T171" s="238"/>
      <c r="U171" s="238"/>
      <c r="V171" s="238"/>
      <c r="W171" s="238"/>
      <c r="X171" s="238"/>
      <c r="Y171" s="238"/>
      <c r="Z171" s="238"/>
      <c r="AA171" s="238"/>
      <c r="AB171" s="238"/>
      <c r="AC171" s="238"/>
      <c r="AD171" s="238"/>
      <c r="AE171" s="238"/>
      <c r="AF171" s="238"/>
      <c r="AG171" s="238"/>
      <c r="AH171" s="238"/>
      <c r="AI171" s="238"/>
      <c r="AJ171" s="238"/>
      <c r="AK171" s="238"/>
      <c r="AL171" s="238"/>
      <c r="AM171" s="238"/>
      <c r="AN171" s="238"/>
    </row>
    <row r="172" ht="26.25" customHeight="1">
      <c r="A172" s="1"/>
      <c r="B172" s="238"/>
      <c r="C172" s="238"/>
      <c r="D172" s="238"/>
      <c r="E172" s="238"/>
      <c r="F172" s="238"/>
      <c r="G172" s="238"/>
      <c r="H172" s="238"/>
      <c r="I172" s="238"/>
      <c r="J172" s="238"/>
      <c r="K172" s="238"/>
      <c r="L172" s="238"/>
      <c r="M172" s="238"/>
      <c r="N172" s="238"/>
      <c r="O172" s="238"/>
      <c r="P172" s="238"/>
      <c r="Q172" s="238"/>
      <c r="R172" s="238"/>
      <c r="S172" s="238"/>
      <c r="T172" s="238"/>
      <c r="U172" s="238"/>
      <c r="V172" s="238"/>
      <c r="W172" s="238"/>
      <c r="X172" s="238"/>
      <c r="Y172" s="238"/>
      <c r="Z172" s="238"/>
      <c r="AA172" s="238"/>
      <c r="AB172" s="238"/>
      <c r="AC172" s="238"/>
      <c r="AD172" s="238"/>
      <c r="AE172" s="238"/>
      <c r="AF172" s="238"/>
      <c r="AG172" s="238"/>
      <c r="AH172" s="238"/>
      <c r="AI172" s="238"/>
      <c r="AJ172" s="238"/>
      <c r="AK172" s="238"/>
      <c r="AL172" s="238"/>
      <c r="AM172" s="238"/>
      <c r="AN172" s="238"/>
    </row>
    <row r="173" ht="26.25" customHeight="1">
      <c r="A173" s="1"/>
      <c r="B173" s="238"/>
      <c r="C173" s="238"/>
      <c r="D173" s="238"/>
      <c r="E173" s="238"/>
      <c r="F173" s="238"/>
      <c r="G173" s="238"/>
      <c r="H173" s="238"/>
      <c r="I173" s="238"/>
      <c r="J173" s="238"/>
      <c r="K173" s="238"/>
      <c r="L173" s="238"/>
      <c r="M173" s="238"/>
      <c r="N173" s="238"/>
      <c r="O173" s="238"/>
      <c r="P173" s="238"/>
      <c r="Q173" s="238"/>
      <c r="R173" s="238"/>
      <c r="S173" s="238"/>
      <c r="T173" s="238"/>
      <c r="U173" s="238"/>
      <c r="V173" s="238"/>
      <c r="W173" s="238"/>
      <c r="X173" s="238"/>
      <c r="Y173" s="238"/>
      <c r="Z173" s="238"/>
      <c r="AA173" s="238"/>
      <c r="AB173" s="238"/>
      <c r="AC173" s="238"/>
      <c r="AD173" s="238"/>
      <c r="AE173" s="238"/>
      <c r="AF173" s="238"/>
      <c r="AG173" s="238"/>
      <c r="AH173" s="238"/>
      <c r="AI173" s="238"/>
      <c r="AJ173" s="238"/>
      <c r="AK173" s="238"/>
      <c r="AL173" s="238"/>
      <c r="AM173" s="238"/>
      <c r="AN173" s="238"/>
    </row>
    <row r="174" ht="26.25" customHeight="1">
      <c r="A174" s="1"/>
      <c r="B174" s="238"/>
      <c r="C174" s="238"/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  <c r="Q174" s="238"/>
      <c r="R174" s="238"/>
      <c r="S174" s="238"/>
      <c r="T174" s="238"/>
      <c r="U174" s="238"/>
      <c r="V174" s="238"/>
      <c r="W174" s="238"/>
      <c r="X174" s="238"/>
      <c r="Y174" s="238"/>
      <c r="Z174" s="238"/>
      <c r="AA174" s="238"/>
      <c r="AB174" s="238"/>
      <c r="AC174" s="238"/>
      <c r="AD174" s="238"/>
      <c r="AE174" s="238"/>
      <c r="AF174" s="238"/>
      <c r="AG174" s="238"/>
      <c r="AH174" s="238"/>
      <c r="AI174" s="238"/>
      <c r="AJ174" s="238"/>
      <c r="AK174" s="238"/>
      <c r="AL174" s="238"/>
      <c r="AM174" s="238"/>
      <c r="AN174" s="238"/>
    </row>
    <row r="175" ht="26.25" customHeight="1">
      <c r="A175" s="1"/>
      <c r="B175" s="238"/>
      <c r="C175" s="238"/>
      <c r="D175" s="238"/>
      <c r="E175" s="238"/>
      <c r="F175" s="238"/>
      <c r="G175" s="238"/>
      <c r="H175" s="238"/>
      <c r="I175" s="238"/>
      <c r="J175" s="238"/>
      <c r="K175" s="238"/>
      <c r="L175" s="238"/>
      <c r="M175" s="238"/>
      <c r="N175" s="238"/>
      <c r="O175" s="238"/>
      <c r="P175" s="238"/>
      <c r="Q175" s="238"/>
      <c r="R175" s="238"/>
      <c r="S175" s="238"/>
      <c r="T175" s="238"/>
      <c r="U175" s="238"/>
      <c r="V175" s="238"/>
      <c r="W175" s="238"/>
      <c r="X175" s="238"/>
      <c r="Y175" s="238"/>
      <c r="Z175" s="238"/>
      <c r="AA175" s="238"/>
      <c r="AB175" s="238"/>
      <c r="AC175" s="238"/>
      <c r="AD175" s="238"/>
      <c r="AE175" s="238"/>
      <c r="AF175" s="238"/>
      <c r="AG175" s="238"/>
      <c r="AH175" s="238"/>
      <c r="AI175" s="238"/>
      <c r="AJ175" s="238"/>
      <c r="AK175" s="238"/>
      <c r="AL175" s="238"/>
      <c r="AM175" s="238"/>
      <c r="AN175" s="238"/>
    </row>
    <row r="176" ht="26.25" customHeight="1">
      <c r="A176" s="1"/>
      <c r="B176" s="238"/>
      <c r="C176" s="238"/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38"/>
      <c r="T176" s="238"/>
      <c r="U176" s="238"/>
      <c r="V176" s="238"/>
      <c r="W176" s="238"/>
      <c r="X176" s="238"/>
      <c r="Y176" s="238"/>
      <c r="Z176" s="238"/>
      <c r="AA176" s="238"/>
      <c r="AB176" s="238"/>
      <c r="AC176" s="238"/>
      <c r="AD176" s="238"/>
      <c r="AE176" s="238"/>
      <c r="AF176" s="238"/>
      <c r="AG176" s="238"/>
      <c r="AH176" s="238"/>
      <c r="AI176" s="238"/>
      <c r="AJ176" s="238"/>
      <c r="AK176" s="238"/>
      <c r="AL176" s="238"/>
      <c r="AM176" s="238"/>
      <c r="AN176" s="238"/>
    </row>
    <row r="177" ht="26.25" customHeight="1">
      <c r="A177" s="1"/>
      <c r="B177" s="238"/>
      <c r="C177" s="238"/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38"/>
      <c r="T177" s="238"/>
      <c r="U177" s="238"/>
      <c r="V177" s="238"/>
      <c r="W177" s="238"/>
      <c r="X177" s="238"/>
      <c r="Y177" s="238"/>
      <c r="Z177" s="238"/>
      <c r="AA177" s="238"/>
      <c r="AB177" s="238"/>
      <c r="AC177" s="238"/>
      <c r="AD177" s="238"/>
      <c r="AE177" s="238"/>
      <c r="AF177" s="238"/>
      <c r="AG177" s="238"/>
      <c r="AH177" s="238"/>
      <c r="AI177" s="238"/>
      <c r="AJ177" s="238"/>
      <c r="AK177" s="238"/>
      <c r="AL177" s="238"/>
      <c r="AM177" s="238"/>
      <c r="AN177" s="238"/>
    </row>
    <row r="178" ht="26.25" customHeight="1">
      <c r="A178" s="1"/>
      <c r="B178" s="238"/>
      <c r="C178" s="238"/>
      <c r="D178" s="238"/>
      <c r="E178" s="238"/>
      <c r="F178" s="238"/>
      <c r="G178" s="238"/>
      <c r="H178" s="238"/>
      <c r="I178" s="238"/>
      <c r="J178" s="238"/>
      <c r="K178" s="238"/>
      <c r="L178" s="238"/>
      <c r="M178" s="238"/>
      <c r="N178" s="238"/>
      <c r="O178" s="238"/>
      <c r="P178" s="238"/>
      <c r="Q178" s="238"/>
      <c r="R178" s="238"/>
      <c r="S178" s="238"/>
      <c r="T178" s="238"/>
      <c r="U178" s="238"/>
      <c r="V178" s="238"/>
      <c r="W178" s="238"/>
      <c r="X178" s="238"/>
      <c r="Y178" s="238"/>
      <c r="Z178" s="238"/>
      <c r="AA178" s="238"/>
      <c r="AB178" s="238"/>
      <c r="AC178" s="238"/>
      <c r="AD178" s="238"/>
      <c r="AE178" s="238"/>
      <c r="AF178" s="238"/>
      <c r="AG178" s="238"/>
      <c r="AH178" s="238"/>
      <c r="AI178" s="238"/>
      <c r="AJ178" s="238"/>
      <c r="AK178" s="238"/>
      <c r="AL178" s="238"/>
      <c r="AM178" s="238"/>
      <c r="AN178" s="238"/>
    </row>
    <row r="179" ht="26.25" customHeight="1">
      <c r="A179" s="1"/>
      <c r="B179" s="238"/>
      <c r="C179" s="238"/>
      <c r="D179" s="238"/>
      <c r="E179" s="238"/>
      <c r="F179" s="238"/>
      <c r="G179" s="238"/>
      <c r="H179" s="238"/>
      <c r="I179" s="238"/>
      <c r="J179" s="238"/>
      <c r="K179" s="238"/>
      <c r="L179" s="238"/>
      <c r="M179" s="238"/>
      <c r="N179" s="238"/>
      <c r="O179" s="238"/>
      <c r="P179" s="238"/>
      <c r="Q179" s="238"/>
      <c r="R179" s="238"/>
      <c r="S179" s="238"/>
      <c r="T179" s="238"/>
      <c r="U179" s="238"/>
      <c r="V179" s="238"/>
      <c r="W179" s="238"/>
      <c r="X179" s="238"/>
      <c r="Y179" s="238"/>
      <c r="Z179" s="238"/>
      <c r="AA179" s="238"/>
      <c r="AB179" s="238"/>
      <c r="AC179" s="238"/>
      <c r="AD179" s="238"/>
      <c r="AE179" s="238"/>
      <c r="AF179" s="238"/>
      <c r="AG179" s="238"/>
      <c r="AH179" s="238"/>
      <c r="AI179" s="238"/>
      <c r="AJ179" s="238"/>
      <c r="AK179" s="238"/>
      <c r="AL179" s="238"/>
      <c r="AM179" s="238"/>
      <c r="AN179" s="238"/>
    </row>
    <row r="180" ht="26.25" customHeight="1">
      <c r="A180" s="1"/>
      <c r="B180" s="238"/>
      <c r="C180" s="238"/>
      <c r="D180" s="238"/>
      <c r="E180" s="238"/>
      <c r="F180" s="238"/>
      <c r="G180" s="238"/>
      <c r="H180" s="238"/>
      <c r="I180" s="238"/>
      <c r="J180" s="238"/>
      <c r="K180" s="238"/>
      <c r="L180" s="238"/>
      <c r="M180" s="238"/>
      <c r="N180" s="238"/>
      <c r="O180" s="238"/>
      <c r="P180" s="238"/>
      <c r="Q180" s="238"/>
      <c r="R180" s="238"/>
      <c r="S180" s="238"/>
      <c r="T180" s="238"/>
      <c r="U180" s="238"/>
      <c r="V180" s="238"/>
      <c r="W180" s="238"/>
      <c r="X180" s="238"/>
      <c r="Y180" s="238"/>
      <c r="Z180" s="238"/>
      <c r="AA180" s="238"/>
      <c r="AB180" s="238"/>
      <c r="AC180" s="238"/>
      <c r="AD180" s="238"/>
      <c r="AE180" s="238"/>
      <c r="AF180" s="238"/>
      <c r="AG180" s="238"/>
      <c r="AH180" s="238"/>
      <c r="AI180" s="238"/>
      <c r="AJ180" s="238"/>
      <c r="AK180" s="238"/>
      <c r="AL180" s="238"/>
      <c r="AM180" s="238"/>
      <c r="AN180" s="238"/>
    </row>
    <row r="181" ht="26.25" customHeight="1">
      <c r="A181" s="1"/>
      <c r="B181" s="238"/>
      <c r="C181" s="238"/>
      <c r="D181" s="238"/>
      <c r="E181" s="238"/>
      <c r="F181" s="238"/>
      <c r="G181" s="238"/>
      <c r="H181" s="238"/>
      <c r="I181" s="238"/>
      <c r="J181" s="238"/>
      <c r="K181" s="238"/>
      <c r="L181" s="238"/>
      <c r="M181" s="238"/>
      <c r="N181" s="238"/>
      <c r="O181" s="238"/>
      <c r="P181" s="238"/>
      <c r="Q181" s="238"/>
      <c r="R181" s="238"/>
      <c r="S181" s="238"/>
      <c r="T181" s="238"/>
      <c r="U181" s="238"/>
      <c r="V181" s="238"/>
      <c r="W181" s="238"/>
      <c r="X181" s="238"/>
      <c r="Y181" s="238"/>
      <c r="Z181" s="238"/>
      <c r="AA181" s="238"/>
      <c r="AB181" s="238"/>
      <c r="AC181" s="238"/>
      <c r="AD181" s="238"/>
      <c r="AE181" s="238"/>
      <c r="AF181" s="238"/>
      <c r="AG181" s="238"/>
      <c r="AH181" s="238"/>
      <c r="AI181" s="238"/>
      <c r="AJ181" s="238"/>
      <c r="AK181" s="238"/>
      <c r="AL181" s="238"/>
      <c r="AM181" s="238"/>
      <c r="AN181" s="238"/>
    </row>
    <row r="182" ht="26.25" customHeight="1">
      <c r="A182" s="1"/>
      <c r="B182" s="238"/>
      <c r="C182" s="238"/>
      <c r="D182" s="238"/>
      <c r="E182" s="238"/>
      <c r="F182" s="238"/>
      <c r="G182" s="238"/>
      <c r="H182" s="238"/>
      <c r="I182" s="238"/>
      <c r="J182" s="238"/>
      <c r="K182" s="238"/>
      <c r="L182" s="238"/>
      <c r="M182" s="238"/>
      <c r="N182" s="238"/>
      <c r="O182" s="238"/>
      <c r="P182" s="238"/>
      <c r="Q182" s="238"/>
      <c r="R182" s="238"/>
      <c r="S182" s="238"/>
      <c r="T182" s="238"/>
      <c r="U182" s="238"/>
      <c r="V182" s="238"/>
      <c r="W182" s="238"/>
      <c r="X182" s="238"/>
      <c r="Y182" s="238"/>
      <c r="Z182" s="238"/>
      <c r="AA182" s="238"/>
      <c r="AB182" s="238"/>
      <c r="AC182" s="238"/>
      <c r="AD182" s="238"/>
      <c r="AE182" s="238"/>
      <c r="AF182" s="238"/>
      <c r="AG182" s="238"/>
      <c r="AH182" s="238"/>
      <c r="AI182" s="238"/>
      <c r="AJ182" s="238"/>
      <c r="AK182" s="238"/>
      <c r="AL182" s="238"/>
      <c r="AM182" s="238"/>
      <c r="AN182" s="238"/>
    </row>
    <row r="183" ht="26.25" customHeight="1">
      <c r="A183" s="1"/>
      <c r="B183" s="238"/>
      <c r="C183" s="238"/>
      <c r="D183" s="238"/>
      <c r="E183" s="238"/>
      <c r="F183" s="238"/>
      <c r="G183" s="238"/>
      <c r="H183" s="238"/>
      <c r="I183" s="238"/>
      <c r="J183" s="238"/>
      <c r="K183" s="238"/>
      <c r="L183" s="238"/>
      <c r="M183" s="238"/>
      <c r="N183" s="238"/>
      <c r="O183" s="238"/>
      <c r="P183" s="238"/>
      <c r="Q183" s="238"/>
      <c r="R183" s="238"/>
      <c r="S183" s="238"/>
      <c r="T183" s="238"/>
      <c r="U183" s="238"/>
      <c r="V183" s="238"/>
      <c r="W183" s="238"/>
      <c r="X183" s="238"/>
      <c r="Y183" s="238"/>
      <c r="Z183" s="238"/>
      <c r="AA183" s="238"/>
      <c r="AB183" s="238"/>
      <c r="AC183" s="238"/>
      <c r="AD183" s="238"/>
      <c r="AE183" s="238"/>
      <c r="AF183" s="238"/>
      <c r="AG183" s="238"/>
      <c r="AH183" s="238"/>
      <c r="AI183" s="238"/>
      <c r="AJ183" s="238"/>
      <c r="AK183" s="238"/>
      <c r="AL183" s="238"/>
      <c r="AM183" s="238"/>
      <c r="AN183" s="238"/>
    </row>
    <row r="184" ht="26.25" customHeight="1">
      <c r="A184" s="1"/>
      <c r="B184" s="238"/>
      <c r="C184" s="238"/>
      <c r="D184" s="238"/>
      <c r="E184" s="238"/>
      <c r="F184" s="238"/>
      <c r="G184" s="238"/>
      <c r="H184" s="238"/>
      <c r="I184" s="238"/>
      <c r="J184" s="238"/>
      <c r="K184" s="238"/>
      <c r="L184" s="238"/>
      <c r="M184" s="238"/>
      <c r="N184" s="238"/>
      <c r="O184" s="238"/>
      <c r="P184" s="238"/>
      <c r="Q184" s="238"/>
      <c r="R184" s="238"/>
      <c r="S184" s="238"/>
      <c r="T184" s="238"/>
      <c r="U184" s="238"/>
      <c r="V184" s="238"/>
      <c r="W184" s="238"/>
      <c r="X184" s="238"/>
      <c r="Y184" s="238"/>
      <c r="Z184" s="238"/>
      <c r="AA184" s="238"/>
      <c r="AB184" s="238"/>
      <c r="AC184" s="238"/>
      <c r="AD184" s="238"/>
      <c r="AE184" s="238"/>
      <c r="AF184" s="238"/>
      <c r="AG184" s="238"/>
      <c r="AH184" s="238"/>
      <c r="AI184" s="238"/>
      <c r="AJ184" s="238"/>
      <c r="AK184" s="238"/>
      <c r="AL184" s="238"/>
      <c r="AM184" s="238"/>
      <c r="AN184" s="238"/>
    </row>
    <row r="185" ht="26.25" customHeight="1">
      <c r="A185" s="1"/>
      <c r="B185" s="238"/>
      <c r="C185" s="238"/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38"/>
      <c r="T185" s="238"/>
      <c r="U185" s="238"/>
      <c r="V185" s="238"/>
      <c r="W185" s="238"/>
      <c r="X185" s="238"/>
      <c r="Y185" s="238"/>
      <c r="Z185" s="238"/>
      <c r="AA185" s="238"/>
      <c r="AB185" s="238"/>
      <c r="AC185" s="238"/>
      <c r="AD185" s="238"/>
      <c r="AE185" s="238"/>
      <c r="AF185" s="238"/>
      <c r="AG185" s="238"/>
      <c r="AH185" s="238"/>
      <c r="AI185" s="238"/>
      <c r="AJ185" s="238"/>
      <c r="AK185" s="238"/>
      <c r="AL185" s="238"/>
      <c r="AM185" s="238"/>
      <c r="AN185" s="238"/>
    </row>
    <row r="186" ht="26.25" customHeight="1">
      <c r="A186" s="1"/>
      <c r="B186" s="238"/>
      <c r="C186" s="238"/>
      <c r="D186" s="238"/>
      <c r="E186" s="238"/>
      <c r="F186" s="238"/>
      <c r="G186" s="238"/>
      <c r="H186" s="238"/>
      <c r="I186" s="238"/>
      <c r="J186" s="238"/>
      <c r="K186" s="238"/>
      <c r="L186" s="238"/>
      <c r="M186" s="238"/>
      <c r="N186" s="238"/>
      <c r="O186" s="238"/>
      <c r="P186" s="238"/>
      <c r="Q186" s="238"/>
      <c r="R186" s="238"/>
      <c r="S186" s="238"/>
      <c r="T186" s="238"/>
      <c r="U186" s="238"/>
      <c r="V186" s="238"/>
      <c r="W186" s="238"/>
      <c r="X186" s="238"/>
      <c r="Y186" s="238"/>
      <c r="Z186" s="238"/>
      <c r="AA186" s="238"/>
      <c r="AB186" s="238"/>
      <c r="AC186" s="238"/>
      <c r="AD186" s="238"/>
      <c r="AE186" s="238"/>
      <c r="AF186" s="238"/>
      <c r="AG186" s="238"/>
      <c r="AH186" s="238"/>
      <c r="AI186" s="238"/>
      <c r="AJ186" s="238"/>
      <c r="AK186" s="238"/>
      <c r="AL186" s="238"/>
      <c r="AM186" s="238"/>
      <c r="AN186" s="238"/>
    </row>
    <row r="187" ht="26.25" customHeight="1">
      <c r="A187" s="1"/>
      <c r="B187" s="238"/>
      <c r="C187" s="238"/>
      <c r="D187" s="238"/>
      <c r="E187" s="238"/>
      <c r="F187" s="238"/>
      <c r="G187" s="238"/>
      <c r="H187" s="238"/>
      <c r="I187" s="238"/>
      <c r="J187" s="238"/>
      <c r="K187" s="238"/>
      <c r="L187" s="238"/>
      <c r="M187" s="238"/>
      <c r="N187" s="238"/>
      <c r="O187" s="238"/>
      <c r="P187" s="238"/>
      <c r="Q187" s="238"/>
      <c r="R187" s="238"/>
      <c r="S187" s="238"/>
      <c r="T187" s="238"/>
      <c r="U187" s="238"/>
      <c r="V187" s="238"/>
      <c r="W187" s="238"/>
      <c r="X187" s="238"/>
      <c r="Y187" s="238"/>
      <c r="Z187" s="238"/>
      <c r="AA187" s="238"/>
      <c r="AB187" s="238"/>
      <c r="AC187" s="238"/>
      <c r="AD187" s="238"/>
      <c r="AE187" s="238"/>
      <c r="AF187" s="238"/>
      <c r="AG187" s="238"/>
      <c r="AH187" s="238"/>
      <c r="AI187" s="238"/>
      <c r="AJ187" s="238"/>
      <c r="AK187" s="238"/>
      <c r="AL187" s="238"/>
      <c r="AM187" s="238"/>
      <c r="AN187" s="238"/>
    </row>
    <row r="188" ht="26.25" customHeight="1">
      <c r="A188" s="1"/>
      <c r="B188" s="238"/>
      <c r="C188" s="238"/>
      <c r="D188" s="238"/>
      <c r="E188" s="238"/>
      <c r="F188" s="238"/>
      <c r="G188" s="238"/>
      <c r="H188" s="238"/>
      <c r="I188" s="238"/>
      <c r="J188" s="238"/>
      <c r="K188" s="238"/>
      <c r="L188" s="238"/>
      <c r="M188" s="238"/>
      <c r="N188" s="238"/>
      <c r="O188" s="238"/>
      <c r="P188" s="238"/>
      <c r="Q188" s="238"/>
      <c r="R188" s="238"/>
      <c r="S188" s="238"/>
      <c r="T188" s="238"/>
      <c r="U188" s="238"/>
      <c r="V188" s="238"/>
      <c r="W188" s="238"/>
      <c r="X188" s="238"/>
      <c r="Y188" s="238"/>
      <c r="Z188" s="238"/>
      <c r="AA188" s="238"/>
      <c r="AB188" s="238"/>
      <c r="AC188" s="238"/>
      <c r="AD188" s="238"/>
      <c r="AE188" s="238"/>
      <c r="AF188" s="238"/>
      <c r="AG188" s="238"/>
      <c r="AH188" s="238"/>
      <c r="AI188" s="238"/>
      <c r="AJ188" s="238"/>
      <c r="AK188" s="238"/>
      <c r="AL188" s="238"/>
      <c r="AM188" s="238"/>
      <c r="AN188" s="238"/>
    </row>
    <row r="189" ht="26.25" customHeight="1">
      <c r="A189" s="1"/>
      <c r="B189" s="238"/>
      <c r="C189" s="238"/>
      <c r="D189" s="238"/>
      <c r="E189" s="238"/>
      <c r="F189" s="238"/>
      <c r="G189" s="238"/>
      <c r="H189" s="238"/>
      <c r="I189" s="238"/>
      <c r="J189" s="238"/>
      <c r="K189" s="238"/>
      <c r="L189" s="238"/>
      <c r="M189" s="238"/>
      <c r="N189" s="238"/>
      <c r="O189" s="238"/>
      <c r="P189" s="238"/>
      <c r="Q189" s="238"/>
      <c r="R189" s="238"/>
      <c r="S189" s="238"/>
      <c r="T189" s="238"/>
      <c r="U189" s="238"/>
      <c r="V189" s="238"/>
      <c r="W189" s="238"/>
      <c r="X189" s="238"/>
      <c r="Y189" s="238"/>
      <c r="Z189" s="238"/>
      <c r="AA189" s="238"/>
      <c r="AB189" s="238"/>
      <c r="AC189" s="238"/>
      <c r="AD189" s="238"/>
      <c r="AE189" s="238"/>
      <c r="AF189" s="238"/>
      <c r="AG189" s="238"/>
      <c r="AH189" s="238"/>
      <c r="AI189" s="238"/>
      <c r="AJ189" s="238"/>
      <c r="AK189" s="238"/>
      <c r="AL189" s="238"/>
      <c r="AM189" s="238"/>
      <c r="AN189" s="238"/>
    </row>
    <row r="190" ht="26.25" customHeight="1">
      <c r="A190" s="1"/>
      <c r="B190" s="238"/>
      <c r="C190" s="238"/>
      <c r="D190" s="238"/>
      <c r="E190" s="238"/>
      <c r="F190" s="238"/>
      <c r="G190" s="238"/>
      <c r="H190" s="238"/>
      <c r="I190" s="238"/>
      <c r="J190" s="238"/>
      <c r="K190" s="238"/>
      <c r="L190" s="238"/>
      <c r="M190" s="238"/>
      <c r="N190" s="238"/>
      <c r="O190" s="238"/>
      <c r="P190" s="238"/>
      <c r="Q190" s="238"/>
      <c r="R190" s="238"/>
      <c r="S190" s="238"/>
      <c r="T190" s="238"/>
      <c r="U190" s="238"/>
      <c r="V190" s="238"/>
      <c r="W190" s="238"/>
      <c r="X190" s="238"/>
      <c r="Y190" s="238"/>
      <c r="Z190" s="238"/>
      <c r="AA190" s="238"/>
      <c r="AB190" s="238"/>
      <c r="AC190" s="238"/>
      <c r="AD190" s="238"/>
      <c r="AE190" s="238"/>
      <c r="AF190" s="238"/>
      <c r="AG190" s="238"/>
      <c r="AH190" s="238"/>
      <c r="AI190" s="238"/>
      <c r="AJ190" s="238"/>
      <c r="AK190" s="238"/>
      <c r="AL190" s="238"/>
      <c r="AM190" s="238"/>
      <c r="AN190" s="238"/>
    </row>
    <row r="191" ht="26.25" customHeight="1">
      <c r="A191" s="1"/>
      <c r="B191" s="238"/>
      <c r="C191" s="238"/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238"/>
      <c r="R191" s="238"/>
      <c r="S191" s="238"/>
      <c r="T191" s="238"/>
      <c r="U191" s="238"/>
      <c r="V191" s="238"/>
      <c r="W191" s="238"/>
      <c r="X191" s="238"/>
      <c r="Y191" s="238"/>
      <c r="Z191" s="238"/>
      <c r="AA191" s="238"/>
      <c r="AB191" s="238"/>
      <c r="AC191" s="238"/>
      <c r="AD191" s="238"/>
      <c r="AE191" s="238"/>
      <c r="AF191" s="238"/>
      <c r="AG191" s="238"/>
      <c r="AH191" s="238"/>
      <c r="AI191" s="238"/>
      <c r="AJ191" s="238"/>
      <c r="AK191" s="238"/>
      <c r="AL191" s="238"/>
      <c r="AM191" s="238"/>
      <c r="AN191" s="238"/>
    </row>
    <row r="192" ht="26.25" customHeight="1">
      <c r="A192" s="1"/>
      <c r="B192" s="238"/>
      <c r="C192" s="238"/>
      <c r="D192" s="238"/>
      <c r="E192" s="238"/>
      <c r="F192" s="238"/>
      <c r="G192" s="238"/>
      <c r="H192" s="238"/>
      <c r="I192" s="238"/>
      <c r="J192" s="238"/>
      <c r="K192" s="238"/>
      <c r="L192" s="238"/>
      <c r="M192" s="238"/>
      <c r="N192" s="238"/>
      <c r="O192" s="238"/>
      <c r="P192" s="238"/>
      <c r="Q192" s="238"/>
      <c r="R192" s="238"/>
      <c r="S192" s="238"/>
      <c r="T192" s="238"/>
      <c r="U192" s="238"/>
      <c r="V192" s="238"/>
      <c r="W192" s="238"/>
      <c r="X192" s="238"/>
      <c r="Y192" s="238"/>
      <c r="Z192" s="238"/>
      <c r="AA192" s="238"/>
      <c r="AB192" s="238"/>
      <c r="AC192" s="238"/>
      <c r="AD192" s="238"/>
      <c r="AE192" s="238"/>
      <c r="AF192" s="238"/>
      <c r="AG192" s="238"/>
      <c r="AH192" s="238"/>
      <c r="AI192" s="238"/>
      <c r="AJ192" s="238"/>
      <c r="AK192" s="238"/>
      <c r="AL192" s="238"/>
      <c r="AM192" s="238"/>
      <c r="AN192" s="238"/>
    </row>
    <row r="193" ht="26.25" customHeight="1">
      <c r="A193" s="1"/>
      <c r="B193" s="238"/>
      <c r="C193" s="238"/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38"/>
      <c r="T193" s="238"/>
      <c r="U193" s="238"/>
      <c r="V193" s="238"/>
      <c r="W193" s="238"/>
      <c r="X193" s="238"/>
      <c r="Y193" s="238"/>
      <c r="Z193" s="238"/>
      <c r="AA193" s="238"/>
      <c r="AB193" s="238"/>
      <c r="AC193" s="238"/>
      <c r="AD193" s="238"/>
      <c r="AE193" s="238"/>
      <c r="AF193" s="238"/>
      <c r="AG193" s="238"/>
      <c r="AH193" s="238"/>
      <c r="AI193" s="238"/>
      <c r="AJ193" s="238"/>
      <c r="AK193" s="238"/>
      <c r="AL193" s="238"/>
      <c r="AM193" s="238"/>
      <c r="AN193" s="238"/>
    </row>
    <row r="194" ht="26.25" customHeight="1">
      <c r="A194" s="1"/>
      <c r="B194" s="238"/>
      <c r="C194" s="238"/>
      <c r="D194" s="238"/>
      <c r="E194" s="238"/>
      <c r="F194" s="238"/>
      <c r="G194" s="238"/>
      <c r="H194" s="238"/>
      <c r="I194" s="238"/>
      <c r="J194" s="238"/>
      <c r="K194" s="238"/>
      <c r="L194" s="238"/>
      <c r="M194" s="238"/>
      <c r="N194" s="238"/>
      <c r="O194" s="238"/>
      <c r="P194" s="238"/>
      <c r="Q194" s="238"/>
      <c r="R194" s="238"/>
      <c r="S194" s="238"/>
      <c r="T194" s="238"/>
      <c r="U194" s="238"/>
      <c r="V194" s="238"/>
      <c r="W194" s="238"/>
      <c r="X194" s="238"/>
      <c r="Y194" s="238"/>
      <c r="Z194" s="238"/>
      <c r="AA194" s="238"/>
      <c r="AB194" s="238"/>
      <c r="AC194" s="238"/>
      <c r="AD194" s="238"/>
      <c r="AE194" s="238"/>
      <c r="AF194" s="238"/>
      <c r="AG194" s="238"/>
      <c r="AH194" s="238"/>
      <c r="AI194" s="238"/>
      <c r="AJ194" s="238"/>
      <c r="AK194" s="238"/>
      <c r="AL194" s="238"/>
      <c r="AM194" s="238"/>
      <c r="AN194" s="238"/>
    </row>
    <row r="195" ht="26.25" customHeight="1">
      <c r="A195" s="1"/>
      <c r="B195" s="238"/>
      <c r="C195" s="238"/>
      <c r="D195" s="238"/>
      <c r="E195" s="238"/>
      <c r="F195" s="238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  <c r="Q195" s="238"/>
      <c r="R195" s="238"/>
      <c r="S195" s="238"/>
      <c r="T195" s="238"/>
      <c r="U195" s="238"/>
      <c r="V195" s="238"/>
      <c r="W195" s="238"/>
      <c r="X195" s="238"/>
      <c r="Y195" s="238"/>
      <c r="Z195" s="238"/>
      <c r="AA195" s="238"/>
      <c r="AB195" s="238"/>
      <c r="AC195" s="238"/>
      <c r="AD195" s="238"/>
      <c r="AE195" s="238"/>
      <c r="AF195" s="238"/>
      <c r="AG195" s="238"/>
      <c r="AH195" s="238"/>
      <c r="AI195" s="238"/>
      <c r="AJ195" s="238"/>
      <c r="AK195" s="238"/>
      <c r="AL195" s="238"/>
      <c r="AM195" s="238"/>
      <c r="AN195" s="238"/>
    </row>
    <row r="196" ht="26.25" customHeight="1">
      <c r="A196" s="1"/>
      <c r="B196" s="238"/>
      <c r="C196" s="238"/>
      <c r="D196" s="238"/>
      <c r="E196" s="238"/>
      <c r="F196" s="238"/>
      <c r="G196" s="238"/>
      <c r="H196" s="238"/>
      <c r="I196" s="238"/>
      <c r="J196" s="238"/>
      <c r="K196" s="238"/>
      <c r="L196" s="238"/>
      <c r="M196" s="238"/>
      <c r="N196" s="238"/>
      <c r="O196" s="238"/>
      <c r="P196" s="238"/>
      <c r="Q196" s="238"/>
      <c r="R196" s="238"/>
      <c r="S196" s="238"/>
      <c r="T196" s="238"/>
      <c r="U196" s="238"/>
      <c r="V196" s="238"/>
      <c r="W196" s="238"/>
      <c r="X196" s="238"/>
      <c r="Y196" s="238"/>
      <c r="Z196" s="238"/>
      <c r="AA196" s="238"/>
      <c r="AB196" s="238"/>
      <c r="AC196" s="238"/>
      <c r="AD196" s="238"/>
      <c r="AE196" s="238"/>
      <c r="AF196" s="238"/>
      <c r="AG196" s="238"/>
      <c r="AH196" s="238"/>
      <c r="AI196" s="238"/>
      <c r="AJ196" s="238"/>
      <c r="AK196" s="238"/>
      <c r="AL196" s="238"/>
      <c r="AM196" s="238"/>
      <c r="AN196" s="238"/>
    </row>
    <row r="197" ht="26.25" customHeight="1">
      <c r="A197" s="1"/>
      <c r="B197" s="238"/>
      <c r="C197" s="238"/>
      <c r="D197" s="238"/>
      <c r="E197" s="238"/>
      <c r="F197" s="238"/>
      <c r="G197" s="238"/>
      <c r="H197" s="238"/>
      <c r="I197" s="238"/>
      <c r="J197" s="238"/>
      <c r="K197" s="238"/>
      <c r="L197" s="238"/>
      <c r="M197" s="238"/>
      <c r="N197" s="238"/>
      <c r="O197" s="238"/>
      <c r="P197" s="238"/>
      <c r="Q197" s="238"/>
      <c r="R197" s="238"/>
      <c r="S197" s="238"/>
      <c r="T197" s="238"/>
      <c r="U197" s="238"/>
      <c r="V197" s="238"/>
      <c r="W197" s="238"/>
      <c r="X197" s="238"/>
      <c r="Y197" s="238"/>
      <c r="Z197" s="238"/>
      <c r="AA197" s="238"/>
      <c r="AB197" s="238"/>
      <c r="AC197" s="238"/>
      <c r="AD197" s="238"/>
      <c r="AE197" s="238"/>
      <c r="AF197" s="238"/>
      <c r="AG197" s="238"/>
      <c r="AH197" s="238"/>
      <c r="AI197" s="238"/>
      <c r="AJ197" s="238"/>
      <c r="AK197" s="238"/>
      <c r="AL197" s="238"/>
      <c r="AM197" s="238"/>
      <c r="AN197" s="238"/>
    </row>
    <row r="198" ht="26.25" customHeight="1">
      <c r="A198" s="1"/>
      <c r="B198" s="238"/>
      <c r="C198" s="238"/>
      <c r="D198" s="238"/>
      <c r="E198" s="238"/>
      <c r="F198" s="238"/>
      <c r="G198" s="238"/>
      <c r="H198" s="238"/>
      <c r="I198" s="238"/>
      <c r="J198" s="238"/>
      <c r="K198" s="238"/>
      <c r="L198" s="238"/>
      <c r="M198" s="238"/>
      <c r="N198" s="238"/>
      <c r="O198" s="238"/>
      <c r="P198" s="238"/>
      <c r="Q198" s="238"/>
      <c r="R198" s="238"/>
      <c r="S198" s="238"/>
      <c r="T198" s="238"/>
      <c r="U198" s="238"/>
      <c r="V198" s="238"/>
      <c r="W198" s="238"/>
      <c r="X198" s="238"/>
      <c r="Y198" s="238"/>
      <c r="Z198" s="238"/>
      <c r="AA198" s="238"/>
      <c r="AB198" s="238"/>
      <c r="AC198" s="238"/>
      <c r="AD198" s="238"/>
      <c r="AE198" s="238"/>
      <c r="AF198" s="238"/>
      <c r="AG198" s="238"/>
      <c r="AH198" s="238"/>
      <c r="AI198" s="238"/>
      <c r="AJ198" s="238"/>
      <c r="AK198" s="238"/>
      <c r="AL198" s="238"/>
      <c r="AM198" s="238"/>
      <c r="AN198" s="238"/>
    </row>
    <row r="199" ht="26.25" customHeight="1">
      <c r="A199" s="1"/>
      <c r="B199" s="238"/>
      <c r="C199" s="238"/>
      <c r="D199" s="238"/>
      <c r="E199" s="238"/>
      <c r="F199" s="238"/>
      <c r="G199" s="238"/>
      <c r="H199" s="238"/>
      <c r="I199" s="238"/>
      <c r="J199" s="238"/>
      <c r="K199" s="238"/>
      <c r="L199" s="238"/>
      <c r="M199" s="238"/>
      <c r="N199" s="238"/>
      <c r="O199" s="238"/>
      <c r="P199" s="238"/>
      <c r="Q199" s="238"/>
      <c r="R199" s="238"/>
      <c r="S199" s="238"/>
      <c r="T199" s="238"/>
      <c r="U199" s="238"/>
      <c r="V199" s="238"/>
      <c r="W199" s="238"/>
      <c r="X199" s="238"/>
      <c r="Y199" s="238"/>
      <c r="Z199" s="238"/>
      <c r="AA199" s="238"/>
      <c r="AB199" s="238"/>
      <c r="AC199" s="238"/>
      <c r="AD199" s="238"/>
      <c r="AE199" s="238"/>
      <c r="AF199" s="238"/>
      <c r="AG199" s="238"/>
      <c r="AH199" s="238"/>
      <c r="AI199" s="238"/>
      <c r="AJ199" s="238"/>
      <c r="AK199" s="238"/>
      <c r="AL199" s="238"/>
      <c r="AM199" s="238"/>
      <c r="AN199" s="238"/>
    </row>
    <row r="200" ht="26.25" customHeight="1">
      <c r="A200" s="1"/>
      <c r="B200" s="238"/>
      <c r="C200" s="238"/>
      <c r="D200" s="238"/>
      <c r="E200" s="238"/>
      <c r="F200" s="238"/>
      <c r="G200" s="238"/>
      <c r="H200" s="238"/>
      <c r="I200" s="238"/>
      <c r="J200" s="238"/>
      <c r="K200" s="238"/>
      <c r="L200" s="238"/>
      <c r="M200" s="238"/>
      <c r="N200" s="238"/>
      <c r="O200" s="238"/>
      <c r="P200" s="238"/>
      <c r="Q200" s="238"/>
      <c r="R200" s="238"/>
      <c r="S200" s="238"/>
      <c r="T200" s="238"/>
      <c r="U200" s="238"/>
      <c r="V200" s="238"/>
      <c r="W200" s="238"/>
      <c r="X200" s="238"/>
      <c r="Y200" s="238"/>
      <c r="Z200" s="238"/>
      <c r="AA200" s="238"/>
      <c r="AB200" s="238"/>
      <c r="AC200" s="238"/>
      <c r="AD200" s="238"/>
      <c r="AE200" s="238"/>
      <c r="AF200" s="238"/>
      <c r="AG200" s="238"/>
      <c r="AH200" s="238"/>
      <c r="AI200" s="238"/>
      <c r="AJ200" s="238"/>
      <c r="AK200" s="238"/>
      <c r="AL200" s="238"/>
      <c r="AM200" s="238"/>
      <c r="AN200" s="238"/>
    </row>
    <row r="201" ht="26.25" customHeight="1">
      <c r="A201" s="1"/>
      <c r="B201" s="238"/>
      <c r="C201" s="238"/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38"/>
      <c r="T201" s="238"/>
      <c r="U201" s="238"/>
      <c r="V201" s="238"/>
      <c r="W201" s="238"/>
      <c r="X201" s="238"/>
      <c r="Y201" s="238"/>
      <c r="Z201" s="238"/>
      <c r="AA201" s="238"/>
      <c r="AB201" s="238"/>
      <c r="AC201" s="238"/>
      <c r="AD201" s="238"/>
      <c r="AE201" s="238"/>
      <c r="AF201" s="238"/>
      <c r="AG201" s="238"/>
      <c r="AH201" s="238"/>
      <c r="AI201" s="238"/>
      <c r="AJ201" s="238"/>
      <c r="AK201" s="238"/>
      <c r="AL201" s="238"/>
      <c r="AM201" s="238"/>
      <c r="AN201" s="238"/>
    </row>
    <row r="202" ht="26.25" customHeight="1">
      <c r="A202" s="1"/>
      <c r="B202" s="238"/>
      <c r="C202" s="238"/>
      <c r="D202" s="238"/>
      <c r="E202" s="238"/>
      <c r="F202" s="238"/>
      <c r="G202" s="238"/>
      <c r="H202" s="238"/>
      <c r="I202" s="238"/>
      <c r="J202" s="238"/>
      <c r="K202" s="238"/>
      <c r="L202" s="238"/>
      <c r="M202" s="238"/>
      <c r="N202" s="238"/>
      <c r="O202" s="238"/>
      <c r="P202" s="238"/>
      <c r="Q202" s="238"/>
      <c r="R202" s="238"/>
      <c r="S202" s="238"/>
      <c r="T202" s="238"/>
      <c r="U202" s="238"/>
      <c r="V202" s="238"/>
      <c r="W202" s="238"/>
      <c r="X202" s="238"/>
      <c r="Y202" s="238"/>
      <c r="Z202" s="238"/>
      <c r="AA202" s="238"/>
      <c r="AB202" s="238"/>
      <c r="AC202" s="238"/>
      <c r="AD202" s="238"/>
      <c r="AE202" s="238"/>
      <c r="AF202" s="238"/>
      <c r="AG202" s="238"/>
      <c r="AH202" s="238"/>
      <c r="AI202" s="238"/>
      <c r="AJ202" s="238"/>
      <c r="AK202" s="238"/>
      <c r="AL202" s="238"/>
      <c r="AM202" s="238"/>
      <c r="AN202" s="238"/>
    </row>
    <row r="203" ht="26.25" customHeight="1">
      <c r="A203" s="1"/>
      <c r="B203" s="238"/>
      <c r="C203" s="238"/>
      <c r="D203" s="238"/>
      <c r="E203" s="238"/>
      <c r="F203" s="238"/>
      <c r="G203" s="238"/>
      <c r="H203" s="238"/>
      <c r="I203" s="238"/>
      <c r="J203" s="238"/>
      <c r="K203" s="238"/>
      <c r="L203" s="238"/>
      <c r="M203" s="238"/>
      <c r="N203" s="238"/>
      <c r="O203" s="238"/>
      <c r="P203" s="238"/>
      <c r="Q203" s="238"/>
      <c r="R203" s="238"/>
      <c r="S203" s="238"/>
      <c r="T203" s="238"/>
      <c r="U203" s="238"/>
      <c r="V203" s="238"/>
      <c r="W203" s="238"/>
      <c r="X203" s="238"/>
      <c r="Y203" s="238"/>
      <c r="Z203" s="238"/>
      <c r="AA203" s="238"/>
      <c r="AB203" s="238"/>
      <c r="AC203" s="238"/>
      <c r="AD203" s="238"/>
      <c r="AE203" s="238"/>
      <c r="AF203" s="238"/>
      <c r="AG203" s="238"/>
      <c r="AH203" s="238"/>
      <c r="AI203" s="238"/>
      <c r="AJ203" s="238"/>
      <c r="AK203" s="238"/>
      <c r="AL203" s="238"/>
      <c r="AM203" s="238"/>
      <c r="AN203" s="238"/>
    </row>
    <row r="204" ht="26.25" customHeight="1">
      <c r="A204" s="1"/>
      <c r="B204" s="238"/>
      <c r="C204" s="238"/>
      <c r="D204" s="238"/>
      <c r="E204" s="238"/>
      <c r="F204" s="238"/>
      <c r="G204" s="238"/>
      <c r="H204" s="238"/>
      <c r="I204" s="238"/>
      <c r="J204" s="238"/>
      <c r="K204" s="238"/>
      <c r="L204" s="238"/>
      <c r="M204" s="238"/>
      <c r="N204" s="238"/>
      <c r="O204" s="238"/>
      <c r="P204" s="238"/>
      <c r="Q204" s="238"/>
      <c r="R204" s="238"/>
      <c r="S204" s="238"/>
      <c r="T204" s="238"/>
      <c r="U204" s="238"/>
      <c r="V204" s="238"/>
      <c r="W204" s="238"/>
      <c r="X204" s="238"/>
      <c r="Y204" s="238"/>
      <c r="Z204" s="238"/>
      <c r="AA204" s="238"/>
      <c r="AB204" s="238"/>
      <c r="AC204" s="238"/>
      <c r="AD204" s="238"/>
      <c r="AE204" s="238"/>
      <c r="AF204" s="238"/>
      <c r="AG204" s="238"/>
      <c r="AH204" s="238"/>
      <c r="AI204" s="238"/>
      <c r="AJ204" s="238"/>
      <c r="AK204" s="238"/>
      <c r="AL204" s="238"/>
      <c r="AM204" s="238"/>
      <c r="AN204" s="238"/>
    </row>
    <row r="205" ht="26.25" customHeight="1">
      <c r="A205" s="1"/>
      <c r="B205" s="238"/>
      <c r="C205" s="238"/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238"/>
      <c r="R205" s="238"/>
      <c r="S205" s="238"/>
      <c r="T205" s="238"/>
      <c r="U205" s="238"/>
      <c r="V205" s="238"/>
      <c r="W205" s="238"/>
      <c r="X205" s="238"/>
      <c r="Y205" s="238"/>
      <c r="Z205" s="238"/>
      <c r="AA205" s="238"/>
      <c r="AB205" s="238"/>
      <c r="AC205" s="238"/>
      <c r="AD205" s="238"/>
      <c r="AE205" s="238"/>
      <c r="AF205" s="238"/>
      <c r="AG205" s="238"/>
      <c r="AH205" s="238"/>
      <c r="AI205" s="238"/>
      <c r="AJ205" s="238"/>
      <c r="AK205" s="238"/>
      <c r="AL205" s="238"/>
      <c r="AM205" s="238"/>
      <c r="AN205" s="238"/>
    </row>
    <row r="206" ht="26.25" customHeight="1">
      <c r="A206" s="1"/>
      <c r="B206" s="238"/>
      <c r="C206" s="238"/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  <c r="Q206" s="238"/>
      <c r="R206" s="238"/>
      <c r="S206" s="238"/>
      <c r="T206" s="238"/>
      <c r="U206" s="238"/>
      <c r="V206" s="238"/>
      <c r="W206" s="238"/>
      <c r="X206" s="238"/>
      <c r="Y206" s="238"/>
      <c r="Z206" s="238"/>
      <c r="AA206" s="238"/>
      <c r="AB206" s="238"/>
      <c r="AC206" s="238"/>
      <c r="AD206" s="238"/>
      <c r="AE206" s="238"/>
      <c r="AF206" s="238"/>
      <c r="AG206" s="238"/>
      <c r="AH206" s="238"/>
      <c r="AI206" s="238"/>
      <c r="AJ206" s="238"/>
      <c r="AK206" s="238"/>
      <c r="AL206" s="238"/>
      <c r="AM206" s="238"/>
      <c r="AN206" s="238"/>
    </row>
    <row r="207" ht="26.25" customHeight="1">
      <c r="A207" s="1"/>
      <c r="B207" s="238"/>
      <c r="C207" s="238"/>
      <c r="D207" s="238"/>
      <c r="E207" s="238"/>
      <c r="F207" s="238"/>
      <c r="G207" s="238"/>
      <c r="H207" s="238"/>
      <c r="I207" s="238"/>
      <c r="J207" s="238"/>
      <c r="K207" s="238"/>
      <c r="L207" s="238"/>
      <c r="M207" s="238"/>
      <c r="N207" s="238"/>
      <c r="O207" s="238"/>
      <c r="P207" s="238"/>
      <c r="Q207" s="238"/>
      <c r="R207" s="238"/>
      <c r="S207" s="238"/>
      <c r="T207" s="238"/>
      <c r="U207" s="238"/>
      <c r="V207" s="238"/>
      <c r="W207" s="238"/>
      <c r="X207" s="238"/>
      <c r="Y207" s="238"/>
      <c r="Z207" s="238"/>
      <c r="AA207" s="238"/>
      <c r="AB207" s="238"/>
      <c r="AC207" s="238"/>
      <c r="AD207" s="238"/>
      <c r="AE207" s="238"/>
      <c r="AF207" s="238"/>
      <c r="AG207" s="238"/>
      <c r="AH207" s="238"/>
      <c r="AI207" s="238"/>
      <c r="AJ207" s="238"/>
      <c r="AK207" s="238"/>
      <c r="AL207" s="238"/>
      <c r="AM207" s="238"/>
      <c r="AN207" s="238"/>
    </row>
    <row r="208" ht="26.25" customHeight="1">
      <c r="A208" s="1"/>
      <c r="B208" s="238"/>
      <c r="C208" s="238"/>
      <c r="D208" s="238"/>
      <c r="E208" s="238"/>
      <c r="F208" s="238"/>
      <c r="G208" s="238"/>
      <c r="H208" s="238"/>
      <c r="I208" s="238"/>
      <c r="J208" s="238"/>
      <c r="K208" s="238"/>
      <c r="L208" s="238"/>
      <c r="M208" s="238"/>
      <c r="N208" s="238"/>
      <c r="O208" s="238"/>
      <c r="P208" s="238"/>
      <c r="Q208" s="238"/>
      <c r="R208" s="238"/>
      <c r="S208" s="238"/>
      <c r="T208" s="238"/>
      <c r="U208" s="238"/>
      <c r="V208" s="238"/>
      <c r="W208" s="238"/>
      <c r="X208" s="238"/>
      <c r="Y208" s="238"/>
      <c r="Z208" s="238"/>
      <c r="AA208" s="238"/>
      <c r="AB208" s="238"/>
      <c r="AC208" s="238"/>
      <c r="AD208" s="238"/>
      <c r="AE208" s="238"/>
      <c r="AF208" s="238"/>
      <c r="AG208" s="238"/>
      <c r="AH208" s="238"/>
      <c r="AI208" s="238"/>
      <c r="AJ208" s="238"/>
      <c r="AK208" s="238"/>
      <c r="AL208" s="238"/>
      <c r="AM208" s="238"/>
      <c r="AN208" s="238"/>
    </row>
    <row r="209" ht="26.25" customHeight="1">
      <c r="A209" s="1"/>
      <c r="B209" s="238"/>
      <c r="C209" s="238"/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38"/>
      <c r="T209" s="238"/>
      <c r="U209" s="238"/>
      <c r="V209" s="238"/>
      <c r="W209" s="238"/>
      <c r="X209" s="238"/>
      <c r="Y209" s="238"/>
      <c r="Z209" s="238"/>
      <c r="AA209" s="238"/>
      <c r="AB209" s="238"/>
      <c r="AC209" s="238"/>
      <c r="AD209" s="238"/>
      <c r="AE209" s="238"/>
      <c r="AF209" s="238"/>
      <c r="AG209" s="238"/>
      <c r="AH209" s="238"/>
      <c r="AI209" s="238"/>
      <c r="AJ209" s="238"/>
      <c r="AK209" s="238"/>
      <c r="AL209" s="238"/>
      <c r="AM209" s="238"/>
      <c r="AN209" s="238"/>
    </row>
    <row r="210" ht="26.25" customHeight="1">
      <c r="A210" s="1"/>
      <c r="B210" s="238"/>
      <c r="C210" s="238"/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  <c r="Q210" s="238"/>
      <c r="R210" s="238"/>
      <c r="S210" s="238"/>
      <c r="T210" s="238"/>
      <c r="U210" s="238"/>
      <c r="V210" s="238"/>
      <c r="W210" s="238"/>
      <c r="X210" s="238"/>
      <c r="Y210" s="238"/>
      <c r="Z210" s="238"/>
      <c r="AA210" s="238"/>
      <c r="AB210" s="238"/>
      <c r="AC210" s="238"/>
      <c r="AD210" s="238"/>
      <c r="AE210" s="238"/>
      <c r="AF210" s="238"/>
      <c r="AG210" s="238"/>
      <c r="AH210" s="238"/>
      <c r="AI210" s="238"/>
      <c r="AJ210" s="238"/>
      <c r="AK210" s="238"/>
      <c r="AL210" s="238"/>
      <c r="AM210" s="238"/>
      <c r="AN210" s="238"/>
    </row>
    <row r="211" ht="26.25" customHeight="1">
      <c r="A211" s="1"/>
      <c r="B211" s="238"/>
      <c r="C211" s="238"/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238"/>
      <c r="R211" s="238"/>
      <c r="S211" s="238"/>
      <c r="T211" s="238"/>
      <c r="U211" s="238"/>
      <c r="V211" s="238"/>
      <c r="W211" s="238"/>
      <c r="X211" s="238"/>
      <c r="Y211" s="238"/>
      <c r="Z211" s="238"/>
      <c r="AA211" s="238"/>
      <c r="AB211" s="238"/>
      <c r="AC211" s="238"/>
      <c r="AD211" s="238"/>
      <c r="AE211" s="238"/>
      <c r="AF211" s="238"/>
      <c r="AG211" s="238"/>
      <c r="AH211" s="238"/>
      <c r="AI211" s="238"/>
      <c r="AJ211" s="238"/>
      <c r="AK211" s="238"/>
      <c r="AL211" s="238"/>
      <c r="AM211" s="238"/>
      <c r="AN211" s="238"/>
    </row>
    <row r="212" ht="26.25" customHeight="1">
      <c r="A212" s="1"/>
      <c r="B212" s="238"/>
      <c r="C212" s="238"/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  <c r="Q212" s="238"/>
      <c r="R212" s="238"/>
      <c r="S212" s="238"/>
      <c r="T212" s="238"/>
      <c r="U212" s="238"/>
      <c r="V212" s="238"/>
      <c r="W212" s="238"/>
      <c r="X212" s="238"/>
      <c r="Y212" s="238"/>
      <c r="Z212" s="238"/>
      <c r="AA212" s="238"/>
      <c r="AB212" s="238"/>
      <c r="AC212" s="238"/>
      <c r="AD212" s="238"/>
      <c r="AE212" s="238"/>
      <c r="AF212" s="238"/>
      <c r="AG212" s="238"/>
      <c r="AH212" s="238"/>
      <c r="AI212" s="238"/>
      <c r="AJ212" s="238"/>
      <c r="AK212" s="238"/>
      <c r="AL212" s="238"/>
      <c r="AM212" s="238"/>
      <c r="AN212" s="238"/>
    </row>
    <row r="213" ht="26.25" customHeight="1">
      <c r="A213" s="1"/>
      <c r="B213" s="238"/>
      <c r="C213" s="238"/>
      <c r="D213" s="238"/>
      <c r="E213" s="238"/>
      <c r="F213" s="238"/>
      <c r="G213" s="238"/>
      <c r="H213" s="238"/>
      <c r="I213" s="238"/>
      <c r="J213" s="238"/>
      <c r="K213" s="238"/>
      <c r="L213" s="238"/>
      <c r="M213" s="238"/>
      <c r="N213" s="238"/>
      <c r="O213" s="238"/>
      <c r="P213" s="238"/>
      <c r="Q213" s="238"/>
      <c r="R213" s="238"/>
      <c r="S213" s="238"/>
      <c r="T213" s="238"/>
      <c r="U213" s="238"/>
      <c r="V213" s="238"/>
      <c r="W213" s="238"/>
      <c r="X213" s="238"/>
      <c r="Y213" s="238"/>
      <c r="Z213" s="238"/>
      <c r="AA213" s="238"/>
      <c r="AB213" s="238"/>
      <c r="AC213" s="238"/>
      <c r="AD213" s="238"/>
      <c r="AE213" s="238"/>
      <c r="AF213" s="238"/>
      <c r="AG213" s="238"/>
      <c r="AH213" s="238"/>
      <c r="AI213" s="238"/>
      <c r="AJ213" s="238"/>
      <c r="AK213" s="238"/>
      <c r="AL213" s="238"/>
      <c r="AM213" s="238"/>
      <c r="AN213" s="238"/>
    </row>
    <row r="214" ht="26.25" customHeight="1">
      <c r="A214" s="1"/>
      <c r="B214" s="238"/>
      <c r="C214" s="238"/>
      <c r="D214" s="238"/>
      <c r="E214" s="238"/>
      <c r="F214" s="238"/>
      <c r="G214" s="238"/>
      <c r="H214" s="238"/>
      <c r="I214" s="238"/>
      <c r="J214" s="238"/>
      <c r="K214" s="238"/>
      <c r="L214" s="238"/>
      <c r="M214" s="238"/>
      <c r="N214" s="238"/>
      <c r="O214" s="238"/>
      <c r="P214" s="238"/>
      <c r="Q214" s="238"/>
      <c r="R214" s="238"/>
      <c r="S214" s="238"/>
      <c r="T214" s="238"/>
      <c r="U214" s="238"/>
      <c r="V214" s="238"/>
      <c r="W214" s="238"/>
      <c r="X214" s="238"/>
      <c r="Y214" s="238"/>
      <c r="Z214" s="238"/>
      <c r="AA214" s="238"/>
      <c r="AB214" s="238"/>
      <c r="AC214" s="238"/>
      <c r="AD214" s="238"/>
      <c r="AE214" s="238"/>
      <c r="AF214" s="238"/>
      <c r="AG214" s="238"/>
      <c r="AH214" s="238"/>
      <c r="AI214" s="238"/>
      <c r="AJ214" s="238"/>
      <c r="AK214" s="238"/>
      <c r="AL214" s="238"/>
      <c r="AM214" s="238"/>
      <c r="AN214" s="238"/>
    </row>
    <row r="215" ht="26.25" customHeight="1">
      <c r="A215" s="1"/>
      <c r="B215" s="238"/>
      <c r="C215" s="238"/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238"/>
      <c r="R215" s="238"/>
      <c r="S215" s="238"/>
      <c r="T215" s="238"/>
      <c r="U215" s="238"/>
      <c r="V215" s="238"/>
      <c r="W215" s="238"/>
      <c r="X215" s="238"/>
      <c r="Y215" s="238"/>
      <c r="Z215" s="238"/>
      <c r="AA215" s="238"/>
      <c r="AB215" s="238"/>
      <c r="AC215" s="238"/>
      <c r="AD215" s="238"/>
      <c r="AE215" s="238"/>
      <c r="AF215" s="238"/>
      <c r="AG215" s="238"/>
      <c r="AH215" s="238"/>
      <c r="AI215" s="238"/>
      <c r="AJ215" s="238"/>
      <c r="AK215" s="238"/>
      <c r="AL215" s="238"/>
      <c r="AM215" s="238"/>
      <c r="AN215" s="238"/>
    </row>
    <row r="216" ht="26.25" customHeight="1">
      <c r="A216" s="1"/>
      <c r="B216" s="238"/>
      <c r="C216" s="238"/>
      <c r="D216" s="238"/>
      <c r="E216" s="238"/>
      <c r="F216" s="238"/>
      <c r="G216" s="238"/>
      <c r="H216" s="238"/>
      <c r="I216" s="238"/>
      <c r="J216" s="238"/>
      <c r="K216" s="238"/>
      <c r="L216" s="238"/>
      <c r="M216" s="238"/>
      <c r="N216" s="238"/>
      <c r="O216" s="238"/>
      <c r="P216" s="238"/>
      <c r="Q216" s="238"/>
      <c r="R216" s="238"/>
      <c r="S216" s="238"/>
      <c r="T216" s="238"/>
      <c r="U216" s="238"/>
      <c r="V216" s="238"/>
      <c r="W216" s="238"/>
      <c r="X216" s="238"/>
      <c r="Y216" s="238"/>
      <c r="Z216" s="238"/>
      <c r="AA216" s="238"/>
      <c r="AB216" s="238"/>
      <c r="AC216" s="238"/>
      <c r="AD216" s="238"/>
      <c r="AE216" s="238"/>
      <c r="AF216" s="238"/>
      <c r="AG216" s="238"/>
      <c r="AH216" s="238"/>
      <c r="AI216" s="238"/>
      <c r="AJ216" s="238"/>
      <c r="AK216" s="238"/>
      <c r="AL216" s="238"/>
      <c r="AM216" s="238"/>
      <c r="AN216" s="238"/>
    </row>
    <row r="217" ht="26.25" customHeight="1">
      <c r="A217" s="1"/>
      <c r="B217" s="238"/>
      <c r="C217" s="238"/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38"/>
      <c r="T217" s="238"/>
      <c r="U217" s="238"/>
      <c r="V217" s="238"/>
      <c r="W217" s="238"/>
      <c r="X217" s="238"/>
      <c r="Y217" s="238"/>
      <c r="Z217" s="238"/>
      <c r="AA217" s="238"/>
      <c r="AB217" s="238"/>
      <c r="AC217" s="238"/>
      <c r="AD217" s="238"/>
      <c r="AE217" s="238"/>
      <c r="AF217" s="238"/>
      <c r="AG217" s="238"/>
      <c r="AH217" s="238"/>
      <c r="AI217" s="238"/>
      <c r="AJ217" s="238"/>
      <c r="AK217" s="238"/>
      <c r="AL217" s="238"/>
      <c r="AM217" s="238"/>
      <c r="AN217" s="238"/>
    </row>
    <row r="218" ht="26.25" customHeight="1">
      <c r="A218" s="1"/>
      <c r="B218" s="238"/>
      <c r="C218" s="238"/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8"/>
      <c r="R218" s="238"/>
      <c r="S218" s="238"/>
      <c r="T218" s="238"/>
      <c r="U218" s="238"/>
      <c r="V218" s="238"/>
      <c r="W218" s="238"/>
      <c r="X218" s="238"/>
      <c r="Y218" s="238"/>
      <c r="Z218" s="238"/>
      <c r="AA218" s="238"/>
      <c r="AB218" s="238"/>
      <c r="AC218" s="238"/>
      <c r="AD218" s="238"/>
      <c r="AE218" s="238"/>
      <c r="AF218" s="238"/>
      <c r="AG218" s="238"/>
      <c r="AH218" s="238"/>
      <c r="AI218" s="238"/>
      <c r="AJ218" s="238"/>
      <c r="AK218" s="238"/>
      <c r="AL218" s="238"/>
      <c r="AM218" s="238"/>
      <c r="AN218" s="238"/>
    </row>
    <row r="219" ht="26.25" customHeight="1">
      <c r="A219" s="1"/>
      <c r="B219" s="238"/>
      <c r="C219" s="238"/>
      <c r="D219" s="238"/>
      <c r="E219" s="238"/>
      <c r="F219" s="238"/>
      <c r="G219" s="238"/>
      <c r="H219" s="238"/>
      <c r="I219" s="238"/>
      <c r="J219" s="238"/>
      <c r="K219" s="238"/>
      <c r="L219" s="238"/>
      <c r="M219" s="238"/>
      <c r="N219" s="238"/>
      <c r="O219" s="238"/>
      <c r="P219" s="238"/>
      <c r="Q219" s="238"/>
      <c r="R219" s="238"/>
      <c r="S219" s="238"/>
      <c r="T219" s="238"/>
      <c r="U219" s="238"/>
      <c r="V219" s="238"/>
      <c r="W219" s="238"/>
      <c r="X219" s="238"/>
      <c r="Y219" s="238"/>
      <c r="Z219" s="238"/>
      <c r="AA219" s="238"/>
      <c r="AB219" s="238"/>
      <c r="AC219" s="238"/>
      <c r="AD219" s="238"/>
      <c r="AE219" s="238"/>
      <c r="AF219" s="238"/>
      <c r="AG219" s="238"/>
      <c r="AH219" s="238"/>
      <c r="AI219" s="238"/>
      <c r="AJ219" s="238"/>
      <c r="AK219" s="238"/>
      <c r="AL219" s="238"/>
      <c r="AM219" s="238"/>
      <c r="AN219" s="238"/>
    </row>
    <row r="220" ht="26.25" customHeight="1">
      <c r="A220" s="1"/>
      <c r="B220" s="238"/>
      <c r="C220" s="238"/>
      <c r="D220" s="238"/>
      <c r="E220" s="238"/>
      <c r="F220" s="238"/>
      <c r="G220" s="238"/>
      <c r="H220" s="238"/>
      <c r="I220" s="238"/>
      <c r="J220" s="238"/>
      <c r="K220" s="238"/>
      <c r="L220" s="238"/>
      <c r="M220" s="238"/>
      <c r="N220" s="238"/>
      <c r="O220" s="238"/>
      <c r="P220" s="238"/>
      <c r="Q220" s="238"/>
      <c r="R220" s="238"/>
      <c r="S220" s="238"/>
      <c r="T220" s="238"/>
      <c r="U220" s="238"/>
      <c r="V220" s="238"/>
      <c r="W220" s="238"/>
      <c r="X220" s="238"/>
      <c r="Y220" s="238"/>
      <c r="Z220" s="238"/>
      <c r="AA220" s="238"/>
      <c r="AB220" s="238"/>
      <c r="AC220" s="238"/>
      <c r="AD220" s="238"/>
      <c r="AE220" s="238"/>
      <c r="AF220" s="238"/>
      <c r="AG220" s="238"/>
      <c r="AH220" s="238"/>
      <c r="AI220" s="238"/>
      <c r="AJ220" s="238"/>
      <c r="AK220" s="238"/>
      <c r="AL220" s="238"/>
      <c r="AM220" s="238"/>
      <c r="AN220" s="238"/>
    </row>
    <row r="221" ht="26.25" customHeight="1">
      <c r="A221" s="1"/>
      <c r="B221" s="238"/>
      <c r="C221" s="238"/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  <c r="S221" s="238"/>
      <c r="T221" s="238"/>
      <c r="U221" s="238"/>
      <c r="V221" s="238"/>
      <c r="W221" s="238"/>
      <c r="X221" s="238"/>
      <c r="Y221" s="238"/>
      <c r="Z221" s="238"/>
      <c r="AA221" s="238"/>
      <c r="AB221" s="238"/>
      <c r="AC221" s="238"/>
      <c r="AD221" s="238"/>
      <c r="AE221" s="238"/>
      <c r="AF221" s="238"/>
      <c r="AG221" s="238"/>
      <c r="AH221" s="238"/>
      <c r="AI221" s="238"/>
      <c r="AJ221" s="238"/>
      <c r="AK221" s="238"/>
      <c r="AL221" s="238"/>
      <c r="AM221" s="238"/>
      <c r="AN221" s="238"/>
    </row>
    <row r="222" ht="26.25" customHeight="1">
      <c r="A222" s="1"/>
      <c r="B222" s="238"/>
      <c r="C222" s="238"/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38"/>
      <c r="T222" s="238"/>
      <c r="U222" s="238"/>
      <c r="V222" s="238"/>
      <c r="W222" s="238"/>
      <c r="X222" s="238"/>
      <c r="Y222" s="238"/>
      <c r="Z222" s="238"/>
      <c r="AA222" s="238"/>
      <c r="AB222" s="238"/>
      <c r="AC222" s="238"/>
      <c r="AD222" s="238"/>
      <c r="AE222" s="238"/>
      <c r="AF222" s="238"/>
      <c r="AG222" s="238"/>
      <c r="AH222" s="238"/>
      <c r="AI222" s="238"/>
      <c r="AJ222" s="238"/>
      <c r="AK222" s="238"/>
      <c r="AL222" s="238"/>
      <c r="AM222" s="238"/>
      <c r="AN222" s="238"/>
    </row>
    <row r="223" ht="26.25" customHeight="1">
      <c r="A223" s="1"/>
      <c r="B223" s="238"/>
      <c r="C223" s="238"/>
      <c r="D223" s="238"/>
      <c r="E223" s="238"/>
      <c r="F223" s="238"/>
      <c r="G223" s="238"/>
      <c r="H223" s="238"/>
      <c r="I223" s="238"/>
      <c r="J223" s="238"/>
      <c r="K223" s="238"/>
      <c r="L223" s="238"/>
      <c r="M223" s="238"/>
      <c r="N223" s="238"/>
      <c r="O223" s="238"/>
      <c r="P223" s="238"/>
      <c r="Q223" s="238"/>
      <c r="R223" s="238"/>
      <c r="S223" s="238"/>
      <c r="T223" s="238"/>
      <c r="U223" s="238"/>
      <c r="V223" s="238"/>
      <c r="W223" s="238"/>
      <c r="X223" s="238"/>
      <c r="Y223" s="238"/>
      <c r="Z223" s="238"/>
      <c r="AA223" s="238"/>
      <c r="AB223" s="238"/>
      <c r="AC223" s="238"/>
      <c r="AD223" s="238"/>
      <c r="AE223" s="238"/>
      <c r="AF223" s="238"/>
      <c r="AG223" s="238"/>
      <c r="AH223" s="238"/>
      <c r="AI223" s="238"/>
      <c r="AJ223" s="238"/>
      <c r="AK223" s="238"/>
      <c r="AL223" s="238"/>
      <c r="AM223" s="238"/>
      <c r="AN223" s="238"/>
    </row>
    <row r="224" ht="26.25" customHeight="1">
      <c r="A224" s="1"/>
      <c r="B224" s="238"/>
      <c r="C224" s="238"/>
      <c r="D224" s="238"/>
      <c r="E224" s="238"/>
      <c r="F224" s="238"/>
      <c r="G224" s="238"/>
      <c r="H224" s="238"/>
      <c r="I224" s="238"/>
      <c r="J224" s="238"/>
      <c r="K224" s="238"/>
      <c r="L224" s="238"/>
      <c r="M224" s="238"/>
      <c r="N224" s="238"/>
      <c r="O224" s="238"/>
      <c r="P224" s="238"/>
      <c r="Q224" s="238"/>
      <c r="R224" s="238"/>
      <c r="S224" s="238"/>
      <c r="T224" s="238"/>
      <c r="U224" s="238"/>
      <c r="V224" s="238"/>
      <c r="W224" s="238"/>
      <c r="X224" s="238"/>
      <c r="Y224" s="238"/>
      <c r="Z224" s="238"/>
      <c r="AA224" s="238"/>
      <c r="AB224" s="238"/>
      <c r="AC224" s="238"/>
      <c r="AD224" s="238"/>
      <c r="AE224" s="238"/>
      <c r="AF224" s="238"/>
      <c r="AG224" s="238"/>
      <c r="AH224" s="238"/>
      <c r="AI224" s="238"/>
      <c r="AJ224" s="238"/>
      <c r="AK224" s="238"/>
      <c r="AL224" s="238"/>
      <c r="AM224" s="238"/>
      <c r="AN224" s="238"/>
    </row>
    <row r="225" ht="26.25" customHeight="1">
      <c r="A225" s="1"/>
      <c r="B225" s="238"/>
      <c r="C225" s="238"/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38"/>
      <c r="T225" s="238"/>
      <c r="U225" s="238"/>
      <c r="V225" s="238"/>
      <c r="W225" s="238"/>
      <c r="X225" s="238"/>
      <c r="Y225" s="238"/>
      <c r="Z225" s="238"/>
      <c r="AA225" s="238"/>
      <c r="AB225" s="238"/>
      <c r="AC225" s="238"/>
      <c r="AD225" s="238"/>
      <c r="AE225" s="238"/>
      <c r="AF225" s="238"/>
      <c r="AG225" s="238"/>
      <c r="AH225" s="238"/>
      <c r="AI225" s="238"/>
      <c r="AJ225" s="238"/>
      <c r="AK225" s="238"/>
      <c r="AL225" s="238"/>
      <c r="AM225" s="238"/>
      <c r="AN225" s="238"/>
    </row>
    <row r="226" ht="26.25" customHeight="1">
      <c r="A226" s="1"/>
      <c r="B226" s="238"/>
      <c r="C226" s="238"/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38"/>
      <c r="T226" s="238"/>
      <c r="U226" s="238"/>
      <c r="V226" s="238"/>
      <c r="W226" s="238"/>
      <c r="X226" s="238"/>
      <c r="Y226" s="238"/>
      <c r="Z226" s="238"/>
      <c r="AA226" s="238"/>
      <c r="AB226" s="238"/>
      <c r="AC226" s="238"/>
      <c r="AD226" s="238"/>
      <c r="AE226" s="238"/>
      <c r="AF226" s="238"/>
      <c r="AG226" s="238"/>
      <c r="AH226" s="238"/>
      <c r="AI226" s="238"/>
      <c r="AJ226" s="238"/>
      <c r="AK226" s="238"/>
      <c r="AL226" s="238"/>
      <c r="AM226" s="238"/>
      <c r="AN226" s="238"/>
    </row>
    <row r="227" ht="26.25" customHeight="1">
      <c r="A227" s="1"/>
      <c r="B227" s="238"/>
      <c r="C227" s="238"/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  <c r="Q227" s="238"/>
      <c r="R227" s="238"/>
      <c r="S227" s="238"/>
      <c r="T227" s="238"/>
      <c r="U227" s="238"/>
      <c r="V227" s="238"/>
      <c r="W227" s="238"/>
      <c r="X227" s="238"/>
      <c r="Y227" s="238"/>
      <c r="Z227" s="238"/>
      <c r="AA227" s="238"/>
      <c r="AB227" s="238"/>
      <c r="AC227" s="238"/>
      <c r="AD227" s="238"/>
      <c r="AE227" s="238"/>
      <c r="AF227" s="238"/>
      <c r="AG227" s="238"/>
      <c r="AH227" s="238"/>
      <c r="AI227" s="238"/>
      <c r="AJ227" s="238"/>
      <c r="AK227" s="238"/>
      <c r="AL227" s="238"/>
      <c r="AM227" s="238"/>
      <c r="AN227" s="238"/>
    </row>
    <row r="228" ht="26.25" customHeight="1">
      <c r="A228" s="1"/>
      <c r="B228" s="238"/>
      <c r="C228" s="238"/>
      <c r="D228" s="238"/>
      <c r="E228" s="238"/>
      <c r="F228" s="238"/>
      <c r="G228" s="238"/>
      <c r="H228" s="238"/>
      <c r="I228" s="238"/>
      <c r="J228" s="238"/>
      <c r="K228" s="238"/>
      <c r="L228" s="238"/>
      <c r="M228" s="238"/>
      <c r="N228" s="238"/>
      <c r="O228" s="238"/>
      <c r="P228" s="238"/>
      <c r="Q228" s="238"/>
      <c r="R228" s="238"/>
      <c r="S228" s="238"/>
      <c r="T228" s="238"/>
      <c r="U228" s="238"/>
      <c r="V228" s="238"/>
      <c r="W228" s="238"/>
      <c r="X228" s="238"/>
      <c r="Y228" s="238"/>
      <c r="Z228" s="238"/>
      <c r="AA228" s="238"/>
      <c r="AB228" s="238"/>
      <c r="AC228" s="238"/>
      <c r="AD228" s="238"/>
      <c r="AE228" s="238"/>
      <c r="AF228" s="238"/>
      <c r="AG228" s="238"/>
      <c r="AH228" s="238"/>
      <c r="AI228" s="238"/>
      <c r="AJ228" s="238"/>
      <c r="AK228" s="238"/>
      <c r="AL228" s="238"/>
      <c r="AM228" s="238"/>
      <c r="AN228" s="238"/>
    </row>
    <row r="229" ht="26.25" customHeight="1">
      <c r="A229" s="1"/>
      <c r="B229" s="238"/>
      <c r="C229" s="238"/>
      <c r="D229" s="238"/>
      <c r="E229" s="238"/>
      <c r="F229" s="238"/>
      <c r="G229" s="238"/>
      <c r="H229" s="238"/>
      <c r="I229" s="238"/>
      <c r="J229" s="238"/>
      <c r="K229" s="238"/>
      <c r="L229" s="238"/>
      <c r="M229" s="238"/>
      <c r="N229" s="238"/>
      <c r="O229" s="238"/>
      <c r="P229" s="238"/>
      <c r="Q229" s="238"/>
      <c r="R229" s="238"/>
      <c r="S229" s="238"/>
      <c r="T229" s="238"/>
      <c r="U229" s="238"/>
      <c r="V229" s="238"/>
      <c r="W229" s="238"/>
      <c r="X229" s="238"/>
      <c r="Y229" s="238"/>
      <c r="Z229" s="238"/>
      <c r="AA229" s="238"/>
      <c r="AB229" s="238"/>
      <c r="AC229" s="238"/>
      <c r="AD229" s="238"/>
      <c r="AE229" s="238"/>
      <c r="AF229" s="238"/>
      <c r="AG229" s="238"/>
      <c r="AH229" s="238"/>
      <c r="AI229" s="238"/>
      <c r="AJ229" s="238"/>
      <c r="AK229" s="238"/>
      <c r="AL229" s="238"/>
      <c r="AM229" s="238"/>
      <c r="AN229" s="238"/>
    </row>
    <row r="230" ht="26.25" customHeight="1">
      <c r="A230" s="1"/>
      <c r="B230" s="238"/>
      <c r="C230" s="238"/>
      <c r="D230" s="238"/>
      <c r="E230" s="238"/>
      <c r="F230" s="238"/>
      <c r="G230" s="238"/>
      <c r="H230" s="238"/>
      <c r="I230" s="238"/>
      <c r="J230" s="238"/>
      <c r="K230" s="238"/>
      <c r="L230" s="238"/>
      <c r="M230" s="238"/>
      <c r="N230" s="238"/>
      <c r="O230" s="238"/>
      <c r="P230" s="238"/>
      <c r="Q230" s="238"/>
      <c r="R230" s="238"/>
      <c r="S230" s="238"/>
      <c r="T230" s="238"/>
      <c r="U230" s="238"/>
      <c r="V230" s="238"/>
      <c r="W230" s="238"/>
      <c r="X230" s="238"/>
      <c r="Y230" s="238"/>
      <c r="Z230" s="238"/>
      <c r="AA230" s="238"/>
      <c r="AB230" s="238"/>
      <c r="AC230" s="238"/>
      <c r="AD230" s="238"/>
      <c r="AE230" s="238"/>
      <c r="AF230" s="238"/>
      <c r="AG230" s="238"/>
      <c r="AH230" s="238"/>
      <c r="AI230" s="238"/>
      <c r="AJ230" s="238"/>
      <c r="AK230" s="238"/>
      <c r="AL230" s="238"/>
      <c r="AM230" s="238"/>
      <c r="AN230" s="238"/>
    </row>
    <row r="231" ht="26.25" customHeight="1">
      <c r="A231" s="1"/>
      <c r="B231" s="238"/>
      <c r="C231" s="238"/>
      <c r="D231" s="238"/>
      <c r="E231" s="238"/>
      <c r="F231" s="238"/>
      <c r="G231" s="238"/>
      <c r="H231" s="238"/>
      <c r="I231" s="238"/>
      <c r="J231" s="238"/>
      <c r="K231" s="238"/>
      <c r="L231" s="238"/>
      <c r="M231" s="238"/>
      <c r="N231" s="238"/>
      <c r="O231" s="238"/>
      <c r="P231" s="238"/>
      <c r="Q231" s="238"/>
      <c r="R231" s="238"/>
      <c r="S231" s="238"/>
      <c r="T231" s="238"/>
      <c r="U231" s="238"/>
      <c r="V231" s="238"/>
      <c r="W231" s="238"/>
      <c r="X231" s="238"/>
      <c r="Y231" s="238"/>
      <c r="Z231" s="238"/>
      <c r="AA231" s="238"/>
      <c r="AB231" s="238"/>
      <c r="AC231" s="238"/>
      <c r="AD231" s="238"/>
      <c r="AE231" s="238"/>
      <c r="AF231" s="238"/>
      <c r="AG231" s="238"/>
      <c r="AH231" s="238"/>
      <c r="AI231" s="238"/>
      <c r="AJ231" s="238"/>
      <c r="AK231" s="238"/>
      <c r="AL231" s="238"/>
      <c r="AM231" s="238"/>
      <c r="AN231" s="238"/>
    </row>
    <row r="232" ht="26.25" customHeight="1">
      <c r="A232" s="1"/>
      <c r="B232" s="238"/>
      <c r="C232" s="238"/>
      <c r="D232" s="238"/>
      <c r="E232" s="238"/>
      <c r="F232" s="238"/>
      <c r="G232" s="238"/>
      <c r="H232" s="238"/>
      <c r="I232" s="238"/>
      <c r="J232" s="238"/>
      <c r="K232" s="238"/>
      <c r="L232" s="238"/>
      <c r="M232" s="238"/>
      <c r="N232" s="238"/>
      <c r="O232" s="238"/>
      <c r="P232" s="238"/>
      <c r="Q232" s="238"/>
      <c r="R232" s="238"/>
      <c r="S232" s="238"/>
      <c r="T232" s="238"/>
      <c r="U232" s="238"/>
      <c r="V232" s="238"/>
      <c r="W232" s="238"/>
      <c r="X232" s="238"/>
      <c r="Y232" s="238"/>
      <c r="Z232" s="238"/>
      <c r="AA232" s="238"/>
      <c r="AB232" s="238"/>
      <c r="AC232" s="238"/>
      <c r="AD232" s="238"/>
      <c r="AE232" s="238"/>
      <c r="AF232" s="238"/>
      <c r="AG232" s="238"/>
      <c r="AH232" s="238"/>
      <c r="AI232" s="238"/>
      <c r="AJ232" s="238"/>
      <c r="AK232" s="238"/>
      <c r="AL232" s="238"/>
      <c r="AM232" s="238"/>
      <c r="AN232" s="238"/>
    </row>
    <row r="233" ht="26.25" customHeight="1">
      <c r="A233" s="1"/>
      <c r="B233" s="238"/>
      <c r="C233" s="238"/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38"/>
      <c r="T233" s="238"/>
      <c r="U233" s="238"/>
      <c r="V233" s="238"/>
      <c r="W233" s="238"/>
      <c r="X233" s="238"/>
      <c r="Y233" s="238"/>
      <c r="Z233" s="238"/>
      <c r="AA233" s="238"/>
      <c r="AB233" s="238"/>
      <c r="AC233" s="238"/>
      <c r="AD233" s="238"/>
      <c r="AE233" s="238"/>
      <c r="AF233" s="238"/>
      <c r="AG233" s="238"/>
      <c r="AH233" s="238"/>
      <c r="AI233" s="238"/>
      <c r="AJ233" s="238"/>
      <c r="AK233" s="238"/>
      <c r="AL233" s="238"/>
      <c r="AM233" s="238"/>
      <c r="AN233" s="238"/>
    </row>
    <row r="234" ht="26.25" customHeight="1">
      <c r="A234" s="1"/>
      <c r="B234" s="238"/>
      <c r="C234" s="238"/>
      <c r="D234" s="238"/>
      <c r="E234" s="238"/>
      <c r="F234" s="238"/>
      <c r="G234" s="238"/>
      <c r="H234" s="238"/>
      <c r="I234" s="238"/>
      <c r="J234" s="238"/>
      <c r="K234" s="238"/>
      <c r="L234" s="238"/>
      <c r="M234" s="238"/>
      <c r="N234" s="238"/>
      <c r="O234" s="238"/>
      <c r="P234" s="238"/>
      <c r="Q234" s="238"/>
      <c r="R234" s="238"/>
      <c r="S234" s="238"/>
      <c r="T234" s="238"/>
      <c r="U234" s="238"/>
      <c r="V234" s="238"/>
      <c r="W234" s="238"/>
      <c r="X234" s="238"/>
      <c r="Y234" s="238"/>
      <c r="Z234" s="238"/>
      <c r="AA234" s="238"/>
      <c r="AB234" s="238"/>
      <c r="AC234" s="238"/>
      <c r="AD234" s="238"/>
      <c r="AE234" s="238"/>
      <c r="AF234" s="238"/>
      <c r="AG234" s="238"/>
      <c r="AH234" s="238"/>
      <c r="AI234" s="238"/>
      <c r="AJ234" s="238"/>
      <c r="AK234" s="238"/>
      <c r="AL234" s="238"/>
      <c r="AM234" s="238"/>
      <c r="AN234" s="238"/>
    </row>
    <row r="235" ht="26.25" customHeight="1">
      <c r="A235" s="1"/>
      <c r="B235" s="238"/>
      <c r="C235" s="238"/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38"/>
      <c r="T235" s="238"/>
      <c r="U235" s="238"/>
      <c r="V235" s="238"/>
      <c r="W235" s="238"/>
      <c r="X235" s="238"/>
      <c r="Y235" s="238"/>
      <c r="Z235" s="238"/>
      <c r="AA235" s="238"/>
      <c r="AB235" s="238"/>
      <c r="AC235" s="238"/>
      <c r="AD235" s="238"/>
      <c r="AE235" s="238"/>
      <c r="AF235" s="238"/>
      <c r="AG235" s="238"/>
      <c r="AH235" s="238"/>
      <c r="AI235" s="238"/>
      <c r="AJ235" s="238"/>
      <c r="AK235" s="238"/>
      <c r="AL235" s="238"/>
      <c r="AM235" s="238"/>
      <c r="AN235" s="238"/>
    </row>
    <row r="236" ht="26.25" customHeight="1">
      <c r="A236" s="1"/>
      <c r="B236" s="238"/>
      <c r="C236" s="238"/>
      <c r="D236" s="238"/>
      <c r="E236" s="238"/>
      <c r="F236" s="238"/>
      <c r="G236" s="238"/>
      <c r="H236" s="238"/>
      <c r="I236" s="238"/>
      <c r="J236" s="238"/>
      <c r="K236" s="238"/>
      <c r="L236" s="238"/>
      <c r="M236" s="238"/>
      <c r="N236" s="238"/>
      <c r="O236" s="238"/>
      <c r="P236" s="238"/>
      <c r="Q236" s="238"/>
      <c r="R236" s="238"/>
      <c r="S236" s="238"/>
      <c r="T236" s="238"/>
      <c r="U236" s="238"/>
      <c r="V236" s="238"/>
      <c r="W236" s="238"/>
      <c r="X236" s="238"/>
      <c r="Y236" s="238"/>
      <c r="Z236" s="238"/>
      <c r="AA236" s="238"/>
      <c r="AB236" s="238"/>
      <c r="AC236" s="238"/>
      <c r="AD236" s="238"/>
      <c r="AE236" s="238"/>
      <c r="AF236" s="238"/>
      <c r="AG236" s="238"/>
      <c r="AH236" s="238"/>
      <c r="AI236" s="238"/>
      <c r="AJ236" s="238"/>
      <c r="AK236" s="238"/>
      <c r="AL236" s="238"/>
      <c r="AM236" s="238"/>
      <c r="AN236" s="238"/>
    </row>
    <row r="237" ht="26.25" customHeight="1">
      <c r="A237" s="1"/>
      <c r="B237" s="238"/>
      <c r="C237" s="238"/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  <c r="Q237" s="238"/>
      <c r="R237" s="238"/>
      <c r="S237" s="238"/>
      <c r="T237" s="238"/>
      <c r="U237" s="238"/>
      <c r="V237" s="238"/>
      <c r="W237" s="238"/>
      <c r="X237" s="238"/>
      <c r="Y237" s="238"/>
      <c r="Z237" s="238"/>
      <c r="AA237" s="238"/>
      <c r="AB237" s="238"/>
      <c r="AC237" s="238"/>
      <c r="AD237" s="238"/>
      <c r="AE237" s="238"/>
      <c r="AF237" s="238"/>
      <c r="AG237" s="238"/>
      <c r="AH237" s="238"/>
      <c r="AI237" s="238"/>
      <c r="AJ237" s="238"/>
      <c r="AK237" s="238"/>
      <c r="AL237" s="238"/>
      <c r="AM237" s="238"/>
      <c r="AN237" s="238"/>
    </row>
    <row r="238" ht="26.25" customHeight="1">
      <c r="A238" s="1"/>
      <c r="B238" s="238"/>
      <c r="C238" s="238"/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38"/>
      <c r="T238" s="238"/>
      <c r="U238" s="238"/>
      <c r="V238" s="238"/>
      <c r="W238" s="238"/>
      <c r="X238" s="238"/>
      <c r="Y238" s="238"/>
      <c r="Z238" s="238"/>
      <c r="AA238" s="238"/>
      <c r="AB238" s="238"/>
      <c r="AC238" s="238"/>
      <c r="AD238" s="238"/>
      <c r="AE238" s="238"/>
      <c r="AF238" s="238"/>
      <c r="AG238" s="238"/>
      <c r="AH238" s="238"/>
      <c r="AI238" s="238"/>
      <c r="AJ238" s="238"/>
      <c r="AK238" s="238"/>
      <c r="AL238" s="238"/>
      <c r="AM238" s="238"/>
      <c r="AN238" s="238"/>
    </row>
    <row r="239" ht="26.25" customHeight="1">
      <c r="A239" s="1"/>
      <c r="B239" s="238"/>
      <c r="C239" s="238"/>
      <c r="D239" s="238"/>
      <c r="E239" s="238"/>
      <c r="F239" s="238"/>
      <c r="G239" s="238"/>
      <c r="H239" s="238"/>
      <c r="I239" s="238"/>
      <c r="J239" s="238"/>
      <c r="K239" s="238"/>
      <c r="L239" s="238"/>
      <c r="M239" s="238"/>
      <c r="N239" s="238"/>
      <c r="O239" s="238"/>
      <c r="P239" s="238"/>
      <c r="Q239" s="238"/>
      <c r="R239" s="238"/>
      <c r="S239" s="238"/>
      <c r="T239" s="238"/>
      <c r="U239" s="238"/>
      <c r="V239" s="238"/>
      <c r="W239" s="238"/>
      <c r="X239" s="238"/>
      <c r="Y239" s="238"/>
      <c r="Z239" s="238"/>
      <c r="AA239" s="238"/>
      <c r="AB239" s="238"/>
      <c r="AC239" s="238"/>
      <c r="AD239" s="238"/>
      <c r="AE239" s="238"/>
      <c r="AF239" s="238"/>
      <c r="AG239" s="238"/>
      <c r="AH239" s="238"/>
      <c r="AI239" s="238"/>
      <c r="AJ239" s="238"/>
      <c r="AK239" s="238"/>
      <c r="AL239" s="238"/>
      <c r="AM239" s="238"/>
      <c r="AN239" s="238"/>
    </row>
    <row r="240" ht="26.25" customHeight="1">
      <c r="A240" s="1"/>
      <c r="B240" s="238"/>
      <c r="C240" s="238"/>
      <c r="D240" s="238"/>
      <c r="E240" s="238"/>
      <c r="F240" s="238"/>
      <c r="G240" s="238"/>
      <c r="H240" s="238"/>
      <c r="I240" s="238"/>
      <c r="J240" s="238"/>
      <c r="K240" s="238"/>
      <c r="L240" s="238"/>
      <c r="M240" s="238"/>
      <c r="N240" s="238"/>
      <c r="O240" s="238"/>
      <c r="P240" s="238"/>
      <c r="Q240" s="238"/>
      <c r="R240" s="238"/>
      <c r="S240" s="238"/>
      <c r="T240" s="238"/>
      <c r="U240" s="238"/>
      <c r="V240" s="238"/>
      <c r="W240" s="238"/>
      <c r="X240" s="238"/>
      <c r="Y240" s="238"/>
      <c r="Z240" s="238"/>
      <c r="AA240" s="238"/>
      <c r="AB240" s="238"/>
      <c r="AC240" s="238"/>
      <c r="AD240" s="238"/>
      <c r="AE240" s="238"/>
      <c r="AF240" s="238"/>
      <c r="AG240" s="238"/>
      <c r="AH240" s="238"/>
      <c r="AI240" s="238"/>
      <c r="AJ240" s="238"/>
      <c r="AK240" s="238"/>
      <c r="AL240" s="238"/>
      <c r="AM240" s="238"/>
      <c r="AN240" s="238"/>
    </row>
    <row r="241" ht="26.25" customHeight="1">
      <c r="A241" s="1"/>
      <c r="B241" s="238"/>
      <c r="C241" s="238"/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38"/>
      <c r="T241" s="238"/>
      <c r="U241" s="238"/>
      <c r="V241" s="238"/>
      <c r="W241" s="238"/>
      <c r="X241" s="238"/>
      <c r="Y241" s="238"/>
      <c r="Z241" s="238"/>
      <c r="AA241" s="238"/>
      <c r="AB241" s="238"/>
      <c r="AC241" s="238"/>
      <c r="AD241" s="238"/>
      <c r="AE241" s="238"/>
      <c r="AF241" s="238"/>
      <c r="AG241" s="238"/>
      <c r="AH241" s="238"/>
      <c r="AI241" s="238"/>
      <c r="AJ241" s="238"/>
      <c r="AK241" s="238"/>
      <c r="AL241" s="238"/>
      <c r="AM241" s="238"/>
      <c r="AN241" s="238"/>
    </row>
    <row r="242" ht="26.25" customHeight="1">
      <c r="A242" s="1"/>
      <c r="B242" s="238"/>
      <c r="C242" s="238"/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  <c r="Q242" s="238"/>
      <c r="R242" s="238"/>
      <c r="S242" s="238"/>
      <c r="T242" s="238"/>
      <c r="U242" s="238"/>
      <c r="V242" s="238"/>
      <c r="W242" s="238"/>
      <c r="X242" s="238"/>
      <c r="Y242" s="238"/>
      <c r="Z242" s="238"/>
      <c r="AA242" s="238"/>
      <c r="AB242" s="238"/>
      <c r="AC242" s="238"/>
      <c r="AD242" s="238"/>
      <c r="AE242" s="238"/>
      <c r="AF242" s="238"/>
      <c r="AG242" s="238"/>
      <c r="AH242" s="238"/>
      <c r="AI242" s="238"/>
      <c r="AJ242" s="238"/>
      <c r="AK242" s="238"/>
      <c r="AL242" s="238"/>
      <c r="AM242" s="238"/>
      <c r="AN242" s="238"/>
    </row>
    <row r="243" ht="26.25" customHeight="1">
      <c r="A243" s="1"/>
      <c r="B243" s="238"/>
      <c r="C243" s="238"/>
      <c r="D243" s="238"/>
      <c r="E243" s="238"/>
      <c r="F243" s="238"/>
      <c r="G243" s="238"/>
      <c r="H243" s="238"/>
      <c r="I243" s="238"/>
      <c r="J243" s="238"/>
      <c r="K243" s="238"/>
      <c r="L243" s="238"/>
      <c r="M243" s="238"/>
      <c r="N243" s="238"/>
      <c r="O243" s="238"/>
      <c r="P243" s="238"/>
      <c r="Q243" s="238"/>
      <c r="R243" s="238"/>
      <c r="S243" s="238"/>
      <c r="T243" s="238"/>
      <c r="U243" s="238"/>
      <c r="V243" s="238"/>
      <c r="W243" s="238"/>
      <c r="X243" s="238"/>
      <c r="Y243" s="238"/>
      <c r="Z243" s="238"/>
      <c r="AA243" s="238"/>
      <c r="AB243" s="238"/>
      <c r="AC243" s="238"/>
      <c r="AD243" s="238"/>
      <c r="AE243" s="238"/>
      <c r="AF243" s="238"/>
      <c r="AG243" s="238"/>
      <c r="AH243" s="238"/>
      <c r="AI243" s="238"/>
      <c r="AJ243" s="238"/>
      <c r="AK243" s="238"/>
      <c r="AL243" s="238"/>
      <c r="AM243" s="238"/>
      <c r="AN243" s="238"/>
    </row>
    <row r="244" ht="26.25" customHeight="1">
      <c r="A244" s="1"/>
      <c r="B244" s="238"/>
      <c r="C244" s="238"/>
      <c r="D244" s="238"/>
      <c r="E244" s="238"/>
      <c r="F244" s="238"/>
      <c r="G244" s="238"/>
      <c r="H244" s="238"/>
      <c r="I244" s="238"/>
      <c r="J244" s="238"/>
      <c r="K244" s="238"/>
      <c r="L244" s="238"/>
      <c r="M244" s="238"/>
      <c r="N244" s="238"/>
      <c r="O244" s="238"/>
      <c r="P244" s="238"/>
      <c r="Q244" s="238"/>
      <c r="R244" s="238"/>
      <c r="S244" s="238"/>
      <c r="T244" s="238"/>
      <c r="U244" s="238"/>
      <c r="V244" s="238"/>
      <c r="W244" s="238"/>
      <c r="X244" s="238"/>
      <c r="Y244" s="238"/>
      <c r="Z244" s="238"/>
      <c r="AA244" s="238"/>
      <c r="AB244" s="238"/>
      <c r="AC244" s="238"/>
      <c r="AD244" s="238"/>
      <c r="AE244" s="238"/>
      <c r="AF244" s="238"/>
      <c r="AG244" s="238"/>
      <c r="AH244" s="238"/>
      <c r="AI244" s="238"/>
      <c r="AJ244" s="238"/>
      <c r="AK244" s="238"/>
      <c r="AL244" s="238"/>
      <c r="AM244" s="238"/>
      <c r="AN244" s="238"/>
    </row>
    <row r="245" ht="26.25" customHeight="1">
      <c r="A245" s="1"/>
      <c r="B245" s="238"/>
      <c r="C245" s="238"/>
      <c r="D245" s="238"/>
      <c r="E245" s="238"/>
      <c r="F245" s="238"/>
      <c r="G245" s="238"/>
      <c r="H245" s="238"/>
      <c r="I245" s="238"/>
      <c r="J245" s="238"/>
      <c r="K245" s="238"/>
      <c r="L245" s="238"/>
      <c r="M245" s="238"/>
      <c r="N245" s="238"/>
      <c r="O245" s="238"/>
      <c r="P245" s="238"/>
      <c r="Q245" s="238"/>
      <c r="R245" s="238"/>
      <c r="S245" s="238"/>
      <c r="T245" s="238"/>
      <c r="U245" s="238"/>
      <c r="V245" s="238"/>
      <c r="W245" s="238"/>
      <c r="X245" s="238"/>
      <c r="Y245" s="238"/>
      <c r="Z245" s="238"/>
      <c r="AA245" s="238"/>
      <c r="AB245" s="238"/>
      <c r="AC245" s="238"/>
      <c r="AD245" s="238"/>
      <c r="AE245" s="238"/>
      <c r="AF245" s="238"/>
      <c r="AG245" s="238"/>
      <c r="AH245" s="238"/>
      <c r="AI245" s="238"/>
      <c r="AJ245" s="238"/>
      <c r="AK245" s="238"/>
      <c r="AL245" s="238"/>
      <c r="AM245" s="238"/>
      <c r="AN245" s="238"/>
    </row>
    <row r="246" ht="26.25" customHeight="1">
      <c r="A246" s="1"/>
      <c r="B246" s="238"/>
      <c r="C246" s="238"/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  <c r="Q246" s="238"/>
      <c r="R246" s="238"/>
      <c r="S246" s="238"/>
      <c r="T246" s="238"/>
      <c r="U246" s="238"/>
      <c r="V246" s="238"/>
      <c r="W246" s="238"/>
      <c r="X246" s="238"/>
      <c r="Y246" s="238"/>
      <c r="Z246" s="238"/>
      <c r="AA246" s="238"/>
      <c r="AB246" s="238"/>
      <c r="AC246" s="238"/>
      <c r="AD246" s="238"/>
      <c r="AE246" s="238"/>
      <c r="AF246" s="238"/>
      <c r="AG246" s="238"/>
      <c r="AH246" s="238"/>
      <c r="AI246" s="238"/>
      <c r="AJ246" s="238"/>
      <c r="AK246" s="238"/>
      <c r="AL246" s="238"/>
      <c r="AM246" s="238"/>
      <c r="AN246" s="238"/>
    </row>
    <row r="247" ht="26.25" customHeight="1">
      <c r="A247" s="1"/>
      <c r="B247" s="238"/>
      <c r="C247" s="238"/>
      <c r="D247" s="238"/>
      <c r="E247" s="238"/>
      <c r="F247" s="238"/>
      <c r="G247" s="238"/>
      <c r="H247" s="238"/>
      <c r="I247" s="238"/>
      <c r="J247" s="238"/>
      <c r="K247" s="238"/>
      <c r="L247" s="238"/>
      <c r="M247" s="238"/>
      <c r="N247" s="238"/>
      <c r="O247" s="238"/>
      <c r="P247" s="238"/>
      <c r="Q247" s="238"/>
      <c r="R247" s="238"/>
      <c r="S247" s="238"/>
      <c r="T247" s="238"/>
      <c r="U247" s="238"/>
      <c r="V247" s="238"/>
      <c r="W247" s="238"/>
      <c r="X247" s="238"/>
      <c r="Y247" s="238"/>
      <c r="Z247" s="238"/>
      <c r="AA247" s="238"/>
      <c r="AB247" s="238"/>
      <c r="AC247" s="238"/>
      <c r="AD247" s="238"/>
      <c r="AE247" s="238"/>
      <c r="AF247" s="238"/>
      <c r="AG247" s="238"/>
      <c r="AH247" s="238"/>
      <c r="AI247" s="238"/>
      <c r="AJ247" s="238"/>
      <c r="AK247" s="238"/>
      <c r="AL247" s="238"/>
      <c r="AM247" s="238"/>
      <c r="AN247" s="238"/>
    </row>
    <row r="248" ht="26.25" customHeight="1">
      <c r="A248" s="1"/>
      <c r="B248" s="238"/>
      <c r="C248" s="238"/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  <c r="Q248" s="238"/>
      <c r="R248" s="238"/>
      <c r="S248" s="238"/>
      <c r="T248" s="238"/>
      <c r="U248" s="238"/>
      <c r="V248" s="238"/>
      <c r="W248" s="238"/>
      <c r="X248" s="238"/>
      <c r="Y248" s="238"/>
      <c r="Z248" s="238"/>
      <c r="AA248" s="238"/>
      <c r="AB248" s="238"/>
      <c r="AC248" s="238"/>
      <c r="AD248" s="238"/>
      <c r="AE248" s="238"/>
      <c r="AF248" s="238"/>
      <c r="AG248" s="238"/>
      <c r="AH248" s="238"/>
      <c r="AI248" s="238"/>
      <c r="AJ248" s="238"/>
      <c r="AK248" s="238"/>
      <c r="AL248" s="238"/>
      <c r="AM248" s="238"/>
      <c r="AN248" s="238"/>
    </row>
    <row r="249" ht="26.25" customHeight="1">
      <c r="A249" s="1"/>
      <c r="B249" s="238"/>
      <c r="C249" s="238"/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38"/>
      <c r="T249" s="238"/>
      <c r="U249" s="238"/>
      <c r="V249" s="238"/>
      <c r="W249" s="238"/>
      <c r="X249" s="238"/>
      <c r="Y249" s="238"/>
      <c r="Z249" s="238"/>
      <c r="AA249" s="238"/>
      <c r="AB249" s="238"/>
      <c r="AC249" s="238"/>
      <c r="AD249" s="238"/>
      <c r="AE249" s="238"/>
      <c r="AF249" s="238"/>
      <c r="AG249" s="238"/>
      <c r="AH249" s="238"/>
      <c r="AI249" s="238"/>
      <c r="AJ249" s="238"/>
      <c r="AK249" s="238"/>
      <c r="AL249" s="238"/>
      <c r="AM249" s="238"/>
      <c r="AN249" s="238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N2"/>
    <mergeCell ref="O2:AA2"/>
    <mergeCell ref="AB2:AN2"/>
  </mergeCells>
  <conditionalFormatting sqref="A1:AN1000">
    <cfRule type="cellIs" dxfId="3" priority="1" operator="lessThan">
      <formula>0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2025-12-14T21:28:57Z</dcterms:created>
  <dc:creator>Agustina Sansot</dc:creator>
</cp:coreProperties>
</file>